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9"/>
  </bookViews>
  <sheets>
    <sheet name="ataskaita_01_programa" sheetId="1" r:id="rId1"/>
    <sheet name="ataskaita_02_programa" sheetId="2" r:id="rId2"/>
    <sheet name="ataskaita_03_programa" sheetId="3" r:id="rId3"/>
    <sheet name="ataskaita_04_programa" sheetId="4" r:id="rId4"/>
    <sheet name="ataskaita_05_programa" sheetId="5" r:id="rId5"/>
    <sheet name="ataskaita_06_programa" sheetId="6" r:id="rId6"/>
    <sheet name="ataskaita_07_programa (2)" sheetId="7" r:id="rId7"/>
    <sheet name="ataskaita_08_programa" sheetId="8" r:id="rId8"/>
    <sheet name="ataskaita_09_programa" sheetId="9" r:id="rId9"/>
    <sheet name="ataskaita_10_programa" sheetId="10" r:id="rId10"/>
    <sheet name="ataskaita_11_programa" sheetId="11" r:id="rId11"/>
  </sheets>
  <definedNames>
    <definedName name="Excel_BuiltIn__FilterDatabase_2">"$#REF!.$A$6:$AE$149"</definedName>
    <definedName name="Excel_BuiltIn_Print_Area_2">"$#REF!.$A$1:$O$149"</definedName>
    <definedName name="Excel_BuiltIn_Print_Titles_1_1">"$#REF!.$A$4:$HO$4"</definedName>
    <definedName name="Excel_BuiltIn_Print_Titles_1_1_1">"$#REF!.$A$4:$HL$4"</definedName>
    <definedName name="Excel_BuiltIn_Print_Titles_13">"$#REF!.$A$3:$HX$4"</definedName>
    <definedName name="Excel_BuiltIn_Print_Titles_15">"$#REF!.$A$3:$HX$4"</definedName>
    <definedName name="Excel_BuiltIn_Print_Titles_19">"$#REF!.$A$3:$HX$4"</definedName>
    <definedName name="Excel_BuiltIn_Print_Titles_2">"$#REF!.$A$4:$AMJ$6"</definedName>
    <definedName name="Excel_BuiltIn_Print_Titles_3">"$#REF!.$A$3:$AMJ$4"</definedName>
    <definedName name="Excel_BuiltIn_Print_Titles_3_1">"$#REF!.$A$3:$HX$4"</definedName>
    <definedName name="Excel_BuiltIn_Print_Titles_7">"$#REF!.$A$4:$AMJ$6"</definedName>
  </definedNames>
  <calcPr fullCalcOnLoad="1"/>
</workbook>
</file>

<file path=xl/comments4.xml><?xml version="1.0" encoding="utf-8"?>
<comments xmlns="http://schemas.openxmlformats.org/spreadsheetml/2006/main">
  <authors>
    <author>Administrator</author>
  </authors>
  <commentList>
    <comment ref="I62" authorId="0">
      <text>
        <r>
          <rPr>
            <b/>
            <sz val="9"/>
            <rFont val="Tahoma"/>
            <family val="2"/>
          </rPr>
          <t>Administrator:</t>
        </r>
        <r>
          <rPr>
            <sz val="9"/>
            <rFont val="Tahoma"/>
            <family val="2"/>
          </rPr>
          <t xml:space="preserve">
taisiau pagal veiklos planą
Laura</t>
        </r>
      </text>
    </comment>
  </commentList>
</comments>
</file>

<file path=xl/comments5.xml><?xml version="1.0" encoding="utf-8"?>
<comments xmlns="http://schemas.openxmlformats.org/spreadsheetml/2006/main">
  <authors>
    <author/>
  </authors>
  <commentList>
    <comment ref="G65" authorId="0">
      <text>
        <r>
          <rPr>
            <b/>
            <sz val="9"/>
            <color indexed="8"/>
            <rFont val="Tahoma"/>
            <family val="2"/>
          </rPr>
          <t>Vida Lašinienė:</t>
        </r>
      </text>
    </comment>
  </commentList>
</comments>
</file>

<file path=xl/comments7.xml><?xml version="1.0" encoding="utf-8"?>
<comments xmlns="http://schemas.openxmlformats.org/spreadsheetml/2006/main">
  <authors>
    <author>Administrator</author>
  </authors>
  <commentList>
    <comment ref="C34" authorId="0">
      <text>
        <r>
          <rPr>
            <sz val="9"/>
            <rFont val="Tahoma"/>
            <family val="2"/>
          </rPr>
          <t xml:space="preserve">Buvo 01.04.02, taiso Apskaitos skyrius į 01.04.03
</t>
        </r>
      </text>
    </comment>
  </commentList>
</comments>
</file>

<file path=xl/sharedStrings.xml><?xml version="1.0" encoding="utf-8"?>
<sst xmlns="http://schemas.openxmlformats.org/spreadsheetml/2006/main" count="4597" uniqueCount="1724">
  <si>
    <t>Programos tikslo kodas</t>
  </si>
  <si>
    <t>Uždavinio kodas</t>
  </si>
  <si>
    <t>Priemonės kodas</t>
  </si>
  <si>
    <t>Priemonės pavadinimas</t>
  </si>
  <si>
    <t>Priemonės vykdytojo kodas</t>
  </si>
  <si>
    <t>Finansavimo šaltinis</t>
  </si>
  <si>
    <t>Vertinimo kriterijus</t>
  </si>
  <si>
    <t>Paaiškinimas dėl nukrypimo nuo vertinimo kriterijaus plano</t>
  </si>
  <si>
    <t>Pavadinimas, mato vnt.</t>
  </si>
  <si>
    <t>Planuotos reikšmės</t>
  </si>
  <si>
    <t>Faktinės reikšmės</t>
  </si>
  <si>
    <t>01</t>
  </si>
  <si>
    <t>Skatinti kultūros prieinamumą įvairioms visuomenės grupėms ir jų dalyvavimą kultūroje puoselėjant kultūros tradicijas bei kultūrinės raiškos įvairovę</t>
  </si>
  <si>
    <t>Užtikrinti miesto kultūrinio gyvenimo gyvybingumą</t>
  </si>
  <si>
    <t xml:space="preserve">Finansuoti kultūros projektus                                </t>
  </si>
  <si>
    <t>SB</t>
  </si>
  <si>
    <t>Iš viso:</t>
  </si>
  <si>
    <t>02</t>
  </si>
  <si>
    <t>Skatinti meno kūrėjus</t>
  </si>
  <si>
    <t>04</t>
  </si>
  <si>
    <t>Koordinuoti miesto reprezentacijai svarbių renginių organizavimą</t>
  </si>
  <si>
    <t>05</t>
  </si>
  <si>
    <t>PF</t>
  </si>
  <si>
    <t>06</t>
  </si>
  <si>
    <t>Organizuoti plenerą meniniams akcentams sukurti</t>
  </si>
  <si>
    <t>07</t>
  </si>
  <si>
    <t>Iš viso</t>
  </si>
  <si>
    <t>Iš viso uždaviniui:</t>
  </si>
  <si>
    <t>Ugdyti ir skatinti miesto gyventojų pilietinį aktyvumą bei tautinį sąmoningumą</t>
  </si>
  <si>
    <t>Užtikrinti valstybinių švenčių organizavimą ir atmintinų datų paminėjimą, puoselėti tautines tradicijas</t>
  </si>
  <si>
    <t>Užtikrinti kultūros paslaugų sklaidą ir prieinamumą gyventojams</t>
  </si>
  <si>
    <t>Užtikrinti kultūros įstaigų veiklą</t>
  </si>
  <si>
    <t>SP</t>
  </si>
  <si>
    <t>VB</t>
  </si>
  <si>
    <t>03</t>
  </si>
  <si>
    <t>Iš viso tikslui:</t>
  </si>
  <si>
    <t>Modernizuoti kultūros infrastruktūrą</t>
  </si>
  <si>
    <t>Rekonstruoti / renovuoti biudžetinių kultūros įstaigų pastatus</t>
  </si>
  <si>
    <t>VIP</t>
  </si>
  <si>
    <t>Įsteigti Šiaulių menų inkubatorių</t>
  </si>
  <si>
    <r>
      <t xml:space="preserve">Įgyvendinti projektą </t>
    </r>
    <r>
      <rPr>
        <sz val="12"/>
        <rFont val="Calibri"/>
        <family val="2"/>
      </rPr>
      <t>„</t>
    </r>
    <r>
      <rPr>
        <sz val="12"/>
        <rFont val="Times New Roman"/>
        <family val="1"/>
      </rPr>
      <t>Šiaulių menų inkubatoriaus įkūrimas (Elnio g. 25)</t>
    </r>
    <r>
      <rPr>
        <sz val="12"/>
        <rFont val="Calibri"/>
        <family val="2"/>
      </rPr>
      <t>“</t>
    </r>
  </si>
  <si>
    <t>PS</t>
  </si>
  <si>
    <t>ES</t>
  </si>
  <si>
    <t>Atnaujinti nekilnojamojo kultūros paveldo objektus</t>
  </si>
  <si>
    <t>Įgyvendinti projektą „Kultūros paveldo išsaugojimas ir atgaivinimas sutvarkant dailininko Gerardo Bagdonavičiaus namą (Aušros al. 84)“</t>
  </si>
  <si>
    <t>Iš viso programai:</t>
  </si>
  <si>
    <t>Viso</t>
  </si>
  <si>
    <t>Rasa</t>
  </si>
  <si>
    <t>Vitalija</t>
  </si>
  <si>
    <t>Tikslo kodas</t>
  </si>
  <si>
    <t>Tobulinti sportininkų ugdymą ir didelio meistriškumo sportininkų rengimą, siekti geresnių rezultatų pasaulio ir Europos čempionatuose, olimpinėse žaidynėse</t>
  </si>
  <si>
    <t>Tobulinti sporto šakų varžybų sistemą ir tarptautinių varžybų skaičių</t>
  </si>
  <si>
    <t>Pasirengti ir dalyvauti šalies čempionatuose, pirmenybėse, taurės varžybose, kompleksiniuose renginiuose ir žaidynėse.</t>
  </si>
  <si>
    <t>Pasirengti ir dalyvauti Europos ir pasaulio čempionatuose, taurės varžybose, Europos olimpinių dienų festivalyje, tarptautiniuose renginiuose.</t>
  </si>
  <si>
    <t>Iš viso uždaviniui</t>
  </si>
  <si>
    <t>Skatinti perspektyvius ir didelio meistriškumo sportininkus</t>
  </si>
  <si>
    <t>Skirti metines premijas (stipendijas) perspektyviausiems sportininkams.</t>
  </si>
  <si>
    <t>Skatinti sportininkus ir trenerius laimėjusius aukštas vietas tarptautinės varžybose.</t>
  </si>
  <si>
    <t>Finansuoti savivaldybės biudžetines sporto mokymo įstaigas</t>
  </si>
  <si>
    <t>Skirti lėšų savivaldybės biudžetinių sporto mokymo įstaigų veiklai užtikrinti.</t>
  </si>
  <si>
    <t>Finansų skyrius kuruoja likusias lėšas</t>
  </si>
  <si>
    <t>MK</t>
  </si>
  <si>
    <t>Vykdyti programas neformaliojo vaikų švietimo įstaigose</t>
  </si>
  <si>
    <t xml:space="preserve">02 </t>
  </si>
  <si>
    <t>Atnaujinti ir išplėtoti materialinę sporto bazę</t>
  </si>
  <si>
    <t>Statyti naujas sporto bazes ir statinius</t>
  </si>
  <si>
    <t>Pastatyti sporto kompleksą (futbolo, regbio, žolės riedulio maniežą) Dainų parke</t>
  </si>
  <si>
    <t xml:space="preserve">Regina </t>
  </si>
  <si>
    <t>Įrengti futbolo aikštę Kviečių gatvėje</t>
  </si>
  <si>
    <t>KT</t>
  </si>
  <si>
    <t>10</t>
  </si>
  <si>
    <t>Iš viso tikslui</t>
  </si>
  <si>
    <t>Papriemonės kodas</t>
  </si>
  <si>
    <t>Strateginis tikslas: 03 Kurti kokybišką gyvenamąją aplinką</t>
  </si>
  <si>
    <t>Švietimo prieinamumo ir kokybės užtikrinimo programa</t>
  </si>
  <si>
    <t>Švietimo prieinamumo gerinimas ir valdymo tobulinimas</t>
  </si>
  <si>
    <t>Pristatyti švietimo veiklą, atstovauti miestui ir plėtoti vaikų ugdymo įvairovę</t>
  </si>
  <si>
    <t xml:space="preserve">Atstovavimas miestui, švietimo veiklos pristatymas, renginių organizavimas ir dalyvavimas juose  </t>
  </si>
  <si>
    <t>Tobulinti švietimo valdymą ir įvertinti gyventojų švietimo poreikius</t>
  </si>
  <si>
    <t>Bendrųjų ir specialiųjų ugdymosi poreikių turinčių mokinių programų įgyvendinimas</t>
  </si>
  <si>
    <t>Įgyvendinti bendrąsias ir specialiųjų ugdymosi poreikių turinčių mokinių programas, organizuoti pagalbą mokiniui, jo tėvams ir mokytojams</t>
  </si>
  <si>
    <t xml:space="preserve">Ugdymo proceso (MK 94 %) ir aplinkos užtikrinimas bendrojo ugdymo mokyklose    </t>
  </si>
  <si>
    <t>Organizuoti mokinių vežimą</t>
  </si>
  <si>
    <t>Ikimokyklinio ir priešmokyklinio ugdymo poreikių tenkinimas</t>
  </si>
  <si>
    <t>Mokinių pažinimo, lavinimosi ir saviraiškos poreikių tenkinimas, palankių sąlygų vaikų socializacijai sudarymas</t>
  </si>
  <si>
    <t>Užtikrinti optimalų neformaliojo vaikų švietimo mokyklų prieinamumą ir paslaugų įvairovę</t>
  </si>
  <si>
    <t>Vaikų ir jaunimo vasaros užimtumo programa</t>
  </si>
  <si>
    <t>Švietimo įstaigų materialinės ir techninės bazės stiprinimas</t>
  </si>
  <si>
    <t>Tobulinti ir modernizuoti švietimo įstaigų ugdymo aplinką</t>
  </si>
  <si>
    <t>Investicijų ir miesto plėtros skyrius (12) ,  Statybos skyrius (21)</t>
  </si>
  <si>
    <t>08</t>
  </si>
  <si>
    <t>Šiaulių sporto gimnazijos (Vilniaus g. 297) modernizavimas</t>
  </si>
  <si>
    <t>11</t>
  </si>
  <si>
    <t>S.Šalkauskio gimnazijos pastato remontas</t>
  </si>
  <si>
    <t>Investicijų ir miesto plėtros skyrius (12) ,  Statybos skyrius (21),  Švietimo skyrius (23)</t>
  </si>
  <si>
    <t>14</t>
  </si>
  <si>
    <t>Rekonstruoti J. Janonio gimnazijos pastatą</t>
  </si>
  <si>
    <t>15</t>
  </si>
  <si>
    <t>Laura</t>
  </si>
  <si>
    <t>16</t>
  </si>
  <si>
    <t>Miesto gimnazijų ir mokyklų sporto aikštynų rekonstrukcija</t>
  </si>
  <si>
    <t>18</t>
  </si>
  <si>
    <t>23</t>
  </si>
  <si>
    <t>Švietimo įstaigų teritorijų dangų ir įvažiavimų tvarkymas ir priežiūra</t>
  </si>
  <si>
    <t>40</t>
  </si>
  <si>
    <t>45</t>
  </si>
  <si>
    <t>48</t>
  </si>
  <si>
    <t xml:space="preserve">Šîaulių specaliojo ugdymo centro pastato Dainų g.96, Šiauliai remontas </t>
  </si>
  <si>
    <t>Iš viso programai</t>
  </si>
  <si>
    <t>Pagerinti gyventojų sveikatos rodiklius: sumažinti sergamumą, ligotumą, invalidumą, sudaryti prielaidas ilgesniam ir sveikesniam gyvenimui</t>
  </si>
  <si>
    <t>Priartinti asmens sveikatos priežiūros paslaugas prie gyventojų, sudaryti sąlygas modernizuoti pirminės sveikatos priežiūros paslaugas teikiančias įstaigas</t>
  </si>
  <si>
    <t>12</t>
  </si>
  <si>
    <t>Gerinti ikimokyklinio amžiaus vaikų sveikatą, mažinti sergamumą, negalę ir socialinę atskirtį</t>
  </si>
  <si>
    <t>Teikti sveikatos priežiūros, socialines ir ugdymo paslaugas Šiaulių m. savivaldybės sutrikusio vystymosi kūdikių namuose</t>
  </si>
  <si>
    <t>Šiaulių Sutrikusio vystymosi kūdikių namai ( 190522935 )</t>
  </si>
  <si>
    <t>Apskaitos skyrius šios sąmatos nekuruoja.</t>
  </si>
  <si>
    <t>Sudaryti palankias sąlygas miesto bendruomenei sveikatinti</t>
  </si>
  <si>
    <t>Sukurti ir gerinti sąlygas miesto bendruomenei sveikatinti, užtikrinant sveikatinimo projektų finansavimą</t>
  </si>
  <si>
    <t>Pritaikyti vandens telkinius rekreacijai ir sveikam žmonių poilsiui</t>
  </si>
  <si>
    <t>Sveikatos skyrius (22)</t>
  </si>
  <si>
    <t>Vystyti Visuomenės sveikatos biuro veiklą</t>
  </si>
  <si>
    <t xml:space="preserve">Vykdyti visuomenės sveikatos biuro funkcijos </t>
  </si>
  <si>
    <t xml:space="preserve"> Visuomenės sveikatos biuras (300605778)</t>
  </si>
  <si>
    <t>Teikti visuomenės sveikatos priežiūros paslaugas mokyklose, kurių steigėja yra Savivaldybės taryba</t>
  </si>
  <si>
    <t>Teikti visuomenės sveikatos priežiūros paslaugas ikimokyklinėse įstaigose, kurių steigėjas yra Savivaldybės taryba</t>
  </si>
  <si>
    <t>Užtikrinti sveikatos priežiūrą kitų steigėjų mokyklose</t>
  </si>
  <si>
    <t>Teikti visuomenės sveikatos priežiūros paslaugas kitų steigėjų mokyklose</t>
  </si>
  <si>
    <t>Mažinti socialinius sveikatos netolygumus</t>
  </si>
  <si>
    <t>Gerinti gyvenimo kokybę pažeidžiamiausioms gyventojų grupėms didinant sveikatos priežiūros paslaugų prieinamumą</t>
  </si>
  <si>
    <t>Kompensuoti ir teikti medicinines paslaugas pažeidžiamiausioms gyventojų grupėms</t>
  </si>
  <si>
    <t>Teikti priklausomybės ligų diagnostikos ir prevencijos paslaugas ,,Žemo slenksčio" kabinete</t>
  </si>
  <si>
    <t>SAVIVALDYBĖS VEIKLOS PROGRAMOS (NR. 11)</t>
  </si>
  <si>
    <t>Vertinimo kriterijaus</t>
  </si>
  <si>
    <t>Efektyviai organizuoti Savivadybės darbą ir užtikrinti Savivaldybės funkcijų įgyvendinimą</t>
  </si>
  <si>
    <t>Sudaryti sąlygas Savivaldybės funkcijoms įgyvendinti</t>
  </si>
  <si>
    <t>Inga</t>
  </si>
  <si>
    <t xml:space="preserve">Savivaldybės administracijos darbo užtikrinimas </t>
  </si>
  <si>
    <t>Apskaitos skyrius (06)</t>
  </si>
  <si>
    <t>Valstybės karjeros tarnautojų skaičius</t>
  </si>
  <si>
    <t>planas SB - 3672594</t>
  </si>
  <si>
    <t>Darbuotojų dirbančių pagal darbo sutartis, etatų skaičius</t>
  </si>
  <si>
    <t>planas VB -19975,09</t>
  </si>
  <si>
    <t>(dėl euro įvedimo programos pritaikymo išlaidų kompensavimui)</t>
  </si>
  <si>
    <t>Etatų skaičius</t>
  </si>
  <si>
    <t>Finansinio, ūkinio bei materialinio Kontrolės tarnybos aptarnavimo užtikrinimas</t>
  </si>
  <si>
    <t>Administracijos pajamų lėšos (spec. Lėšos)</t>
  </si>
  <si>
    <t>Vykdyti valstybines (perduotas savivaldybei) funkcijas</t>
  </si>
  <si>
    <t>Gyvenamosios vietos deklaravimas</t>
  </si>
  <si>
    <t>Duomenų teikimas valstybės registrui</t>
  </si>
  <si>
    <t>Pirminė teisinė pagalba</t>
  </si>
  <si>
    <t>Civilinės būklės aktų registravimas</t>
  </si>
  <si>
    <t>Gyventojų registro tvarkymas</t>
  </si>
  <si>
    <t>Valstybinės kalbos vartojimo kontrolė</t>
  </si>
  <si>
    <t>Vaikų teisių apsauga</t>
  </si>
  <si>
    <t>09</t>
  </si>
  <si>
    <t>Jaunimo teisių apsauga</t>
  </si>
  <si>
    <t>Archyvinių dokumentų tvarkymas</t>
  </si>
  <si>
    <t>Mobilizacijos administravimas</t>
  </si>
  <si>
    <t>Civilinės saugos organizavimas</t>
  </si>
  <si>
    <t>13</t>
  </si>
  <si>
    <t>Žemės ūkio funkcijų vykdymas</t>
  </si>
  <si>
    <t>Viešųjų darbų administravimas</t>
  </si>
  <si>
    <t>Socialinių pašalpų administravimas</t>
  </si>
  <si>
    <t>Socialinės paramos skyrius (20)</t>
  </si>
  <si>
    <t>planas - 11538</t>
  </si>
  <si>
    <t>Kompensacijų administravimas</t>
  </si>
  <si>
    <t>17</t>
  </si>
  <si>
    <t>Socialinės paramos mokiniams administravimas</t>
  </si>
  <si>
    <t>planas - 24136</t>
  </si>
  <si>
    <t>Socialinės globos administravimas</t>
  </si>
  <si>
    <t>planas - 15514</t>
  </si>
  <si>
    <t>19</t>
  </si>
  <si>
    <t>20</t>
  </si>
  <si>
    <t>Būsto nuomos ar išperkamosios būsto nuomos mokesčių dalies kompensacijų administravimas</t>
  </si>
  <si>
    <t xml:space="preserve">Iš viso uždaviniui </t>
  </si>
  <si>
    <t>Gerinti Savivaldybės administracijos materialinę - techninę bazę</t>
  </si>
  <si>
    <t>Vykdyti biudžetinių įstaigų skubius remonto darbus</t>
  </si>
  <si>
    <t>Pavaduotoja</t>
  </si>
  <si>
    <t>Projektavimas ir kitos inžinerinės paslaugos</t>
  </si>
  <si>
    <t>Plėtoti bendradarbiavimą su socialiniais partneriais</t>
  </si>
  <si>
    <t>Plėtoti bendradarbiavimą su miesto teisėtvarkos institucijomis, organizacijomis</t>
  </si>
  <si>
    <t>Įgyvendinti prevencines programas</t>
  </si>
  <si>
    <t>Skatinti Savivaldybės bendradrbiavimą su vietos bendruomene</t>
  </si>
  <si>
    <t xml:space="preserve">            </t>
  </si>
  <si>
    <t xml:space="preserve">Iš viso tikslui </t>
  </si>
  <si>
    <t>Užtikrinti tinkamą savivaldybės lėšų planavimą ir panaudojimą</t>
  </si>
  <si>
    <t>Užtikrinti prisiimtų įsipareigojimų vykdymą</t>
  </si>
  <si>
    <t>Paskolų grąžinimas, palūkanų už paskolas mokėjimas, bei kitų finansinių įsipareigojimų vykdymas</t>
  </si>
  <si>
    <t>Skolinių įsipareigojimų vykdymas</t>
  </si>
  <si>
    <t>Paskolų grąžinimas</t>
  </si>
  <si>
    <t>Palūkanų už paskolas mokėjimas</t>
  </si>
  <si>
    <t>Sutartinių įsipareigojimų vykdymas %</t>
  </si>
  <si>
    <t>Užtikrinti rinkliavos už leidimą prekiauti nuo (iš) laikinųjų prekybos įrenginių gėlėmis ir gedulo ritualo reikmenimis prie Ginkūnų ir K. Donelaičio civilinių kapinių administravimą</t>
  </si>
  <si>
    <t>UAB "Busturas" nuostolių, susidariusių vykdant keleivinio kelių transporto viešųjų paslaugų įsipareigojimus, kompensavimas</t>
  </si>
  <si>
    <t>Organizuoti civilinę saugą</t>
  </si>
  <si>
    <t>Likviduoti ekstremalių įvykių ir ekstremalių sirtuacijų pasekmes</t>
  </si>
  <si>
    <t xml:space="preserve">Užtikrinti kompleksišką miesto planavimą ir žemės sklypų formavimą </t>
  </si>
  <si>
    <t>Rengti teritorijų planavimo dokumentus, padedančius užtikrinti darniąją miesto plėtrą</t>
  </si>
  <si>
    <t>SB (lik)</t>
  </si>
  <si>
    <t>Architektūros ir urbanistikos skyrius (05)</t>
  </si>
  <si>
    <t>Kadastrinių matavimų planų rengimas nuosavybei grąžinti, naudojamiems, privatizuojamiems ir naujiems sklypams</t>
  </si>
  <si>
    <t>Tobulinti miesto teigiamo architektūrinio ir vizualinio įvaizdžio kokybę</t>
  </si>
  <si>
    <t>Pagerinti miesto teigiamo architektūrinio ir vizualinio įvaizdžio kokybę</t>
  </si>
  <si>
    <t>Miesto teigiamo architektūrinio ir vizualinio įvaizdžio formavimas</t>
  </si>
  <si>
    <t>Išsaugoti nekilnojamąjį kultūros paveldą</t>
  </si>
  <si>
    <t>Organizuoti kultūros paveldo apsaugą</t>
  </si>
  <si>
    <t>Kultūros paveldo tvarkyba</t>
  </si>
  <si>
    <t>Nekilnojamojo kultūros paveldo pažinimo sklaida ir atgaivinimas</t>
  </si>
  <si>
    <t>Kultūros paveldo apskaita</t>
  </si>
  <si>
    <t xml:space="preserve">Tobulinti ir plėsti miesto geoinformacinę sistemą (GIS) </t>
  </si>
  <si>
    <t>Kokybiškai administruoti Šiaulių m. GIS duomenų bazę</t>
  </si>
  <si>
    <t>Teritorijų planavimo dokumentų, reglamentų ir brėžinių suvedimas į registrą (I etapas) ,GIS programinės įrangos įsigijimas</t>
  </si>
  <si>
    <t>Atnaujinti vietinius geodezinius tinklus</t>
  </si>
  <si>
    <t>Savivaldybės teritorijos geodezinių tinklų sutankinimo gautų duomenų integravimas</t>
  </si>
  <si>
    <t>SB lik.</t>
  </si>
  <si>
    <t>Pagerinti aplinkos kokybę mieste, kurti darnaus vystymosi principais pagrįstą sveiką ir švarią gyvenamąją aplinką mieste</t>
  </si>
  <si>
    <t>VšĮ Šiaulių regiono atliekų tvarkymo centro priemonėms</t>
  </si>
  <si>
    <t>Vietinės rinkliavos už atliekų tvarkymą administravimas</t>
  </si>
  <si>
    <t>VšĮ Šiaulių regiono atliekų tvarkymo centras (145787276)</t>
  </si>
  <si>
    <t>Iš viso priemonei:</t>
  </si>
  <si>
    <t>Asbesto turinčių gaminių atliekų šalinimo fiziniams asmenims kompensavimas</t>
  </si>
  <si>
    <t>Organizuoti aplinkosauginius renginius, visuomenės švietimą ir informavimą</t>
  </si>
  <si>
    <t>Jaunųjų gamtininkų centro egzotinių gyvūnų kampeliui</t>
  </si>
  <si>
    <t>Reguliuoti gyvūnų (šunų, kačių), laikomų Šiaulių miesto daugiabučiuose namuose, populiaciją, kontroliuoti jų priežiūrą</t>
  </si>
  <si>
    <t>Viešosios tvarkos skyrius (19)</t>
  </si>
  <si>
    <t>Vietinės rinkliavos už gyvūnų laikymą Šiaulių miesto daugiabučiuose namuose administravimas</t>
  </si>
  <si>
    <t>Gyvenamuosiuose rajonuose, viešosiose vietose šunų išvedžiojimo aikštelių, kačių šėrimo vietų ir kitos gyvūnų priežiūrai skirtos įrangos įrengimas, remontas ir sanitarinė priežiūra</t>
  </si>
  <si>
    <t>Gyvūnų, benamių gyvūnų globos ir priežiūros, gyvūnų laikymo kontrolės vykdymo  tikslinių programų įgyvendinimas (projektų finansavimas)</t>
  </si>
  <si>
    <t>Gyventojų ugdymas gyvūnų priežiūros globos užkrečiamųjų ligų prevencijos, gyvūnų gerovės ir kt. klausimais (vaizdinė sklaida)</t>
  </si>
  <si>
    <t>AA</t>
  </si>
  <si>
    <t>AAlik.</t>
  </si>
  <si>
    <t xml:space="preserve">04 MIESTO INFRASTRUKTŪROS OBJEKTŲ PRIEŽIŪROS, MODERNIZAVIMO IR PLĖTROS PROGRAMOS </t>
  </si>
  <si>
    <t>2014.12.31 sąmatos likutis</t>
  </si>
  <si>
    <t>Vykdyti miesto infrastruktūros objektų priežiūrą, einamąjį remontą</t>
  </si>
  <si>
    <t>KPP</t>
  </si>
  <si>
    <t>Medelyno seniūnija</t>
  </si>
  <si>
    <t>Rėkyvos seniūnija</t>
  </si>
  <si>
    <t>Aplinkos tvarkymas ir priežiūra</t>
  </si>
  <si>
    <t>Sanitarinis miesto valymas</t>
  </si>
  <si>
    <t>Miesto gatvių ir kitų teritorijų  valymas</t>
  </si>
  <si>
    <t>Medžių tvarkymas</t>
  </si>
  <si>
    <t>Žaliųjų plotų tvarkymas</t>
  </si>
  <si>
    <t>Benamių gyvūnų  gaudymas, laikymas</t>
  </si>
  <si>
    <t>Gėlynų įrengimas ir priežiūra</t>
  </si>
  <si>
    <t>Kapinių priežiūra</t>
  </si>
  <si>
    <t>Miesto gatvių apšvietimas</t>
  </si>
  <si>
    <t>Miesto gatvių apšvietimo, kelio ženklų eksploatacija ir priežiūra</t>
  </si>
  <si>
    <t>Apmokėjimas už elektros energiją</t>
  </si>
  <si>
    <t>Komunalinis ūkis</t>
  </si>
  <si>
    <t>Miesto gatvių, aikščių remontas ir eksploatacija</t>
  </si>
  <si>
    <t xml:space="preserve">Miesto renginių, švenčių aptarnavimas      </t>
  </si>
  <si>
    <t>Miesto lietaus tinklų eksploatacija ir priežiūra</t>
  </si>
  <si>
    <t>Apmokėjimas už vandenį</t>
  </si>
  <si>
    <t xml:space="preserve">Projektavimas               </t>
  </si>
  <si>
    <t xml:space="preserve">Statomų ir rekonstruojamų infrastruktūros objektų techninė priežiūra                 </t>
  </si>
  <si>
    <t xml:space="preserve">Žuvusiųjų, mirusiųjų kūnų pervežimas            </t>
  </si>
  <si>
    <t>05.13</t>
  </si>
  <si>
    <t>05.14</t>
  </si>
  <si>
    <t>Infrastruktūros objektų statyba (kapitalinis remontas)</t>
  </si>
  <si>
    <t>Kelių dangos ženklinimas</t>
  </si>
  <si>
    <t>Viadukų, tiltų priežiūra</t>
  </si>
  <si>
    <t>Kiemų asfaltbetonio dangos remontas</t>
  </si>
  <si>
    <t>Šiaulių miesto kapinių tvarkymas</t>
  </si>
  <si>
    <t xml:space="preserve"> Renovuoti, modernizuoti ir plėsti gatvių apšvietimo ir šviesoforų infrastruktūrą</t>
  </si>
  <si>
    <t>Užtikrinti subalansuotą miesto susisiekimo sistemos vystymą</t>
  </si>
  <si>
    <t>Tobulinti miesto vidaus susisiekimo sistemą</t>
  </si>
  <si>
    <t>Dvaro g. rekonstrukcija</t>
  </si>
  <si>
    <t>MIESTO EKONOMINĖS PLĖTROS PROGRAMA</t>
  </si>
  <si>
    <t>Įgyvendinti smulkaus ir vidutinio verslo paramos ir skatinimo priemones.</t>
  </si>
  <si>
    <t>Sudaryti palankias sąlygas pradėti ir vystyti verslą naujai įsisteigusiems subjektams.</t>
  </si>
  <si>
    <t>Iš viso uždaviniui :</t>
  </si>
  <si>
    <t>Vystyti Šiaulių miesto turizmo sektorių ir didinti Šiaulių miesto patrauklumą turistams</t>
  </si>
  <si>
    <t>Užtikrinti turizmo informacijos sistemos funkcionavimą.</t>
  </si>
  <si>
    <t>VšĮ Turizmo informacijos centras (145398346)</t>
  </si>
  <si>
    <t>Skatinti mieste teikiamų turizmo paslaugų plėtrą</t>
  </si>
  <si>
    <t>Skatinti miesto ekonominę plėtrą pritraukiant Europos Sąjungos fondų ir valstybės lėšas.</t>
  </si>
  <si>
    <t>Užtikrinti projektų dokumentacijos rengimą.</t>
  </si>
  <si>
    <t>Investicijų projektų parengimas ir atnaujinimas</t>
  </si>
  <si>
    <t>Įgyvendinti investicijų projektus</t>
  </si>
  <si>
    <t>Šiaulių pramoninio parko infrastruktūros plėtra</t>
  </si>
  <si>
    <t xml:space="preserve">Šiaulių pramoninio parko infrastruktūros plėtra, II-etapas </t>
  </si>
  <si>
    <t>Investicijų ir miesto plėtros skyrius (12), projekto įgyvendinimo grupės vadovas  Martynas Šiurkus</t>
  </si>
  <si>
    <t>Sukurto materialaus turto draudimas</t>
  </si>
  <si>
    <t>Skatinti investicijų pritraukimą</t>
  </si>
  <si>
    <t>Šiaulių pramoninio parko rinkodaros projektas „Investuok Šiauliuose“.</t>
  </si>
  <si>
    <t>Investicinės aplinkos viešinimas</t>
  </si>
  <si>
    <t>Įgyvendinti projektą "Elektros įrenginių prijungimas ir rekonstrukcija"</t>
  </si>
  <si>
    <t>Užtikrinti savivaldybei priklausančio turto efektyvų panaudojimą</t>
  </si>
  <si>
    <t>Užtikrinti Savivaldybei nuosavybės teise priklausančio turto įregistravimą viešuosiuose registruose</t>
  </si>
  <si>
    <t>Tinkamai eksploatuoti, remontuoti ir naudoti Savivaldybei priklausančius pastatus</t>
  </si>
  <si>
    <t>Miesto viešojo tualeto Vasario 16-osios g. 61 eksploatavimo išlaidų apmokėjimas</t>
  </si>
  <si>
    <t>Modernizuoti ir atnaujinti esamą miesto gyvenamąjį fondą</t>
  </si>
  <si>
    <t>Kompensuoti daugiabučių namų savininkų bendrijų steigimo išlaidas</t>
  </si>
  <si>
    <t>Viso:</t>
  </si>
  <si>
    <t>gavėjų skaičius</t>
  </si>
  <si>
    <t>Trumpalaikės socialinės globos teikimas suaugusiems asmenims</t>
  </si>
  <si>
    <t>Socialinės globos paslaugų teikimas asmenims su sunkia negalia</t>
  </si>
  <si>
    <t>VBD</t>
  </si>
  <si>
    <t>Vienkartinės piniginės paramos teikimas</t>
  </si>
  <si>
    <t>Būsto pritaikymo programa</t>
  </si>
  <si>
    <t>Teikti kitas socialines paslaugas</t>
  </si>
  <si>
    <t>Plėsti ir modernizuoti esamų socialinių paslaugų įstaigų infrastruktūrą</t>
  </si>
  <si>
    <t>Bendradarbiauti su nevyriausybinėmis organizacijomis, teikiančiomis socialinės reabilitacijos paslaugas neįgaliesiems bendruomenėje</t>
  </si>
  <si>
    <t>Socialinės reabilitacijos paslaugos</t>
  </si>
  <si>
    <t>Administravimo išlaidos</t>
  </si>
  <si>
    <t>Išmokų ir kompensacijų skyrimas ir mokėjimas</t>
  </si>
  <si>
    <t>Išmokų skyrimas ir mokėjimas</t>
  </si>
  <si>
    <t>etatų skaičius</t>
  </si>
  <si>
    <t>Užtikrinti valstybinių šalpos išmokų teikimą teisės aktuose numatytiems asmenims</t>
  </si>
  <si>
    <t>Užtikrinti kitų išmokų ir kompensacijų teikimą teisės aktuose numatytiems asmenims</t>
  </si>
  <si>
    <t>Transporto išlaidų bei specialiųjų lengvųjų automobilių įsigijimo išlaidos</t>
  </si>
  <si>
    <t>Ginkluoto pasipriešinimo/rezistencijos/ dalyviams-kariams savanoriams</t>
  </si>
  <si>
    <t>Kompensacijos sovietinėje armijoje sužalotiems ir žuvusiųjų šeimoms</t>
  </si>
  <si>
    <t>Kompensacijos asmenims, patyrusiems žalą, likviduojant Černobylio avarijos padarinius</t>
  </si>
  <si>
    <t>Kompensacijos nepriklausomybės gynėjams nukentėjusiems nuo 1991 m. sausio 11-13 d. ir po to vykdytos SSRS agresijos</t>
  </si>
  <si>
    <t>Šeimyna</t>
  </si>
  <si>
    <t>šeimynų skaičius</t>
  </si>
  <si>
    <t>4</t>
  </si>
  <si>
    <t>Kitos išmokos</t>
  </si>
  <si>
    <t>Teikti socialinę paramą mokiniams</t>
  </si>
  <si>
    <t>Socialinė parama moksleiviams</t>
  </si>
  <si>
    <t>Užtikrinti lengvatinio keleivių vežimo reguliaraus susiekimo maršrutais išlaidų kompensavimą.</t>
  </si>
  <si>
    <t>Užtikrinti asmens higienos (pirties) paslaugų teikimo neįgaliesiems, pensininkams bei moksleiviams išlaidų kompensavimą</t>
  </si>
  <si>
    <t>Dušos paslaugos</t>
  </si>
  <si>
    <t>Kurti saugią aplinką socialinės rizikos grupės vaikams, neattraukiant jų nuo šeimos; siekti apsaugotijuos nuo smurto, valkatavimo, elgetavimo, nusikaltimų, organizuojant jų užimtumą</t>
  </si>
  <si>
    <t xml:space="preserve">Organizuoti ir finansuoti vasaros poilsį socialinės rizikos grupės vaikams </t>
  </si>
  <si>
    <t>30</t>
  </si>
  <si>
    <t>Plėtoti vaikų užimtumą</t>
  </si>
  <si>
    <t>Iš dalies finansuoti vaikų dienos centų veiklos programas</t>
  </si>
  <si>
    <t xml:space="preserve">Iš viso  programai: </t>
  </si>
  <si>
    <t xml:space="preserve">Bendrojo plano koncepcijos SPAV parengimas, sprendinių konkretizavimas, sprendinių pasekmių </t>
  </si>
  <si>
    <t>Kvartalo tarp Žemaitės, Vilniaus, Dvaro gatvių ir Aušros alėjos</t>
  </si>
  <si>
    <t>Šiaulių miesto vandens tiekimo ir nuotekų tvarkymo infrastruktūros specialiojo plano keitimas</t>
  </si>
  <si>
    <t>Šiaulių miesto paviršinių nuotekų tvarkymo infrastruktūros plėtros specialiojo plano parengimo paslauga</t>
  </si>
  <si>
    <t>Salduvės parko teritorijos, Šiauliuose, detaliojo plano koregavimas (Aleksandrijos pramogų parko dalyje)</t>
  </si>
  <si>
    <t>SB (LIK)</t>
  </si>
  <si>
    <t>Pakoreguotas detalus planas</t>
  </si>
  <si>
    <t>Pakoreguotas detalus planas, vnt.</t>
  </si>
  <si>
    <t>Parengtas detalusis planas</t>
  </si>
  <si>
    <t>Parengtas specialusis planas</t>
  </si>
  <si>
    <t>Pakoreguotas detalusis planas</t>
  </si>
  <si>
    <t>Žemės paėmimas visuomenės poreikiams</t>
  </si>
  <si>
    <t>Aukštabalio gatvės tęsinys (Išradėjų g. 23)</t>
  </si>
  <si>
    <t>Aplinkkelio įrengimui reikalingų žemės sklypų paėmimas visuomenės poreikiams</t>
  </si>
  <si>
    <t>Rasa Budrytė;Valdas Markevičius</t>
  </si>
  <si>
    <t>Detaliųjų ir specialiųjų planų parengimas</t>
  </si>
  <si>
    <t>Daiva Jasnauskienė</t>
  </si>
  <si>
    <t>Vita Česnaitė</t>
  </si>
  <si>
    <t>Mantas Antanavičius</t>
  </si>
  <si>
    <t>Paimtų visuomenės poreikiams sklypų sk. skaičius</t>
  </si>
  <si>
    <t>Parengta kadastrinių matavimų bylų, bei žemės sklypų pertvarkymo projektų</t>
  </si>
  <si>
    <t>Kalėdinių miesto eglių naujų papuošimų viešasis pirkimas bei miesto papuošimo viešasis pirkimas</t>
  </si>
  <si>
    <t>Parengtų projektinių pasiūlymų skaičius</t>
  </si>
  <si>
    <t>Įvykdytos kultūros paveldo objektų tvarkybos priemonės</t>
  </si>
  <si>
    <t>Įgyvendintos kultūros paveldo apskaitos priemonės</t>
  </si>
  <si>
    <t>Visvaldas Žilinskas</t>
  </si>
  <si>
    <t>Įteiktos premijos</t>
  </si>
  <si>
    <t>Finansuoti kultūros projektai</t>
  </si>
  <si>
    <t>Sukurtų meninių akcentų sk.</t>
  </si>
  <si>
    <t>Šiaulių dailės galerija</t>
  </si>
  <si>
    <t>Šiaulių dailės galerija (193309312)</t>
  </si>
  <si>
    <t>SP(LIK)</t>
  </si>
  <si>
    <t>Šiaulių miesto koncertinė įstaiga „Saulė“</t>
  </si>
  <si>
    <t>Šiaulių miesto koncertinė įstaiga „Saulė“ (302296914)</t>
  </si>
  <si>
    <t>Parodų sk.</t>
  </si>
  <si>
    <t>Lankytojų sk.</t>
  </si>
  <si>
    <t>Dalyvių / žiūrovų sk.</t>
  </si>
  <si>
    <t>Šiaulių kultūros centras</t>
  </si>
  <si>
    <t>Šiaulių kultūros centras (302296711)</t>
  </si>
  <si>
    <t>Šiaulių miesto kultūros centras „Laiptų galerija“</t>
  </si>
  <si>
    <t>Šiaulių miesto kultūros centras „Laiptų galerija“ (190541679)</t>
  </si>
  <si>
    <t>Parodų / koncertų sk.</t>
  </si>
  <si>
    <t>Projektų sk.</t>
  </si>
  <si>
    <t>Šiaulių miesto savivaldybės viešoji biblioteka</t>
  </si>
  <si>
    <t>Šiaulių miesto savivaldybės viešoji biblioteka (188204772)</t>
  </si>
  <si>
    <t>Atnaujinti (modernizuoti) Šiaulių miesto koncertinę įstaigą „Saulė“ (Tilžės g. 140), pastato rekonstravimas ir priestato statyba</t>
  </si>
  <si>
    <t>VB(VIP)</t>
  </si>
  <si>
    <t>Organizuoti grafičių plenerą</t>
  </si>
  <si>
    <t>Sukurtų grafičių sk.</t>
  </si>
  <si>
    <t>VšĮ Regiono atliekų tvarkymo centras (145787276)</t>
  </si>
  <si>
    <t>Rinkliavos surinkimas, proc.</t>
  </si>
  <si>
    <t>Surinkta atliekų, tūkst. T</t>
  </si>
  <si>
    <t>Sutvarkyta atliekų, tūkst. T</t>
  </si>
  <si>
    <t>Pasodinta želdinių</t>
  </si>
  <si>
    <t>Gerinti miesto vandens telkinių ir jo prieigų gamtosaugos būklę</t>
  </si>
  <si>
    <t>Vykdyti miesto aplinkos kokybės stebėseną</t>
  </si>
  <si>
    <t>Šiaulių municipalinė aplinkos tyrimų laboratorija (145412194)</t>
  </si>
  <si>
    <t>Įgyvendinta priemonių</t>
  </si>
  <si>
    <t>Parengta ataskaita</t>
  </si>
  <si>
    <t>Vykdyti miesto bendruomenės aplinkosauginį ugdymą</t>
  </si>
  <si>
    <t>Paremta projektų</t>
  </si>
  <si>
    <t>Įsigyta leidinių</t>
  </si>
  <si>
    <t>Parengta Informacinė medžiaga</t>
  </si>
  <si>
    <t>Paremtas egzotinių gyvūnų kampelis</t>
  </si>
  <si>
    <t>Pašalinti aplinkos teršimo šaltinius</t>
  </si>
  <si>
    <t>Likviduota radinių ir avarijų</t>
  </si>
  <si>
    <t>Vietinės rinkliavos  administravimas</t>
  </si>
  <si>
    <t>Vietinės rinkliavos už gyvūnų laikymą miesto daugiabučiuose namuose administravimas, proc.</t>
  </si>
  <si>
    <t>Gyvūnų priežiūrai skirtos įrangos įrengimas ir priežiūra</t>
  </si>
  <si>
    <t>Gyvūnų priežiūros, apsaugos organizavimas</t>
  </si>
  <si>
    <t>Parengta straipsnių, leidinių</t>
  </si>
  <si>
    <t>Sutvarkyti užterštas teritorijas, buvusius karjerus ir durpynus</t>
  </si>
  <si>
    <t>Įgyvendinti projektą ,,Buvusios naftos bazės su aplinkinėmis teritorijomis Šiaulių m., Aviacijos g., sutvarkymas (4462) "</t>
  </si>
  <si>
    <t>Miesto ūkio ir aplinkos skyrius  (07), Ekonomikos ir investicijų skyrius (03)</t>
  </si>
  <si>
    <t>1</t>
  </si>
  <si>
    <t>Miesto ūkio ir aplinkos skyrius  (07)</t>
  </si>
  <si>
    <t>Aplinkos kokybės stebėsenos, vertinimo sistemos optimizavimas, interaktyvios/informacinės duomenų bazės sukūrimas.  Įgyvendinti projektą ,,Aplinkos oro kokybės gerinimas Šiaulių mieste"</t>
  </si>
  <si>
    <t>Miesto ūkio ir aplinkos skyrius  (07), Jaunųjų gamtininkų centras (190539984)</t>
  </si>
  <si>
    <t xml:space="preserve"> Miesto ūkio ir aplinkos skyrius  (07), Jaunųjų gamtininkų centras (190539984)</t>
  </si>
  <si>
    <t>Miesto ūkio ir aplinkos skyrius  (07),  Viešosios tvarkos skyrius (19)</t>
  </si>
  <si>
    <t>Miesto ūkio ir aplinkos skyrius (07)</t>
  </si>
  <si>
    <t>Medžių tvarkymas (kirtimas /genėjimas), Kalėdų eglės pastatymas, smulkių priemonių seniūnijai įsigijimas, kiti darbai</t>
  </si>
  <si>
    <t>03.01.01</t>
  </si>
  <si>
    <t>Gatvių valymas /barstymas/šaligatvių valymas/barstymas/laiptų valymas</t>
  </si>
  <si>
    <t>Smulkūs lietaus nuotekų sistemos priežiūros darbai</t>
  </si>
  <si>
    <t>Prižiūrimi mokėjimo automatai/ surinkta vietinė rinkliava už stovėjimą</t>
  </si>
  <si>
    <t xml:space="preserve">Kiti nenumatyti darbai </t>
  </si>
  <si>
    <t>Apmokėjimas už medynų būklės įvertinimą, seniūnijų kurą žoliapjovėms, kiti darbai.</t>
  </si>
  <si>
    <t>Infrastruktūros objektų priežiūra</t>
  </si>
  <si>
    <t>Miesto gatvių dangos priežiūra (duobių užtaisymas, greideriavimas, barstymas)</t>
  </si>
  <si>
    <t>Gatvių su žvyro danga priežiūra (greideriavimas, dangos užtaisymas naujomis medžiagomis)</t>
  </si>
  <si>
    <t>Pėščiųjų, dviračių takų remontas ir priežiūra (dangos pakeitimas nudėvėtose vietose)</t>
  </si>
  <si>
    <t xml:space="preserve">Eismo reguliavimo ir saugaus eismo priemonių įrengimas </t>
  </si>
  <si>
    <t>Kryptinio apšvietimo įrengimas</t>
  </si>
  <si>
    <t>03.01.02</t>
  </si>
  <si>
    <t>03.01.03</t>
  </si>
  <si>
    <t>03.01.04</t>
  </si>
  <si>
    <t>03.02</t>
  </si>
  <si>
    <t>03.03</t>
  </si>
  <si>
    <t>03.04</t>
  </si>
  <si>
    <t>04.01</t>
  </si>
  <si>
    <t>04.02</t>
  </si>
  <si>
    <t>05.01</t>
  </si>
  <si>
    <t>05.02</t>
  </si>
  <si>
    <t>05.04</t>
  </si>
  <si>
    <t>05.05</t>
  </si>
  <si>
    <t>05.06</t>
  </si>
  <si>
    <t>05.08</t>
  </si>
  <si>
    <t>05.09</t>
  </si>
  <si>
    <t>05.10</t>
  </si>
  <si>
    <t>05.12</t>
  </si>
  <si>
    <t xml:space="preserve">Mokėjimo automatų priežiūra ir inkasavimas </t>
  </si>
  <si>
    <t>09.02</t>
  </si>
  <si>
    <t>Miesto gatvių duobių užtaisymas išdaužų vietose; greideriavimas, gatvių priežiūra žiemą</t>
  </si>
  <si>
    <t>09.03</t>
  </si>
  <si>
    <t>09.07</t>
  </si>
  <si>
    <t>09.08</t>
  </si>
  <si>
    <t>09.09</t>
  </si>
  <si>
    <t>09.10</t>
  </si>
  <si>
    <t>09.12</t>
  </si>
  <si>
    <t>Asignavimai (tūkst. Eur)</t>
  </si>
  <si>
    <t>Kapinių teritorijoje esančios  infrastruktūros tvarkymas</t>
  </si>
  <si>
    <t>Kolumbariumo Ginkūnų kapinėse įrengimo techninio projekto parengimas, statyba ir priežiūra</t>
  </si>
  <si>
    <t xml:space="preserve">Miesto gatvių kapitalinis remontas (esminio pagerinimo darbai) </t>
  </si>
  <si>
    <t>Techninių projektų parengimas</t>
  </si>
  <si>
    <t>Medelyno seniūnija (21)</t>
  </si>
  <si>
    <t>Rėkyvos seniūnija (22)</t>
  </si>
  <si>
    <t>Miesto ūkio ir aplinkos skyrius (07) ats. asmuo - R. Slabienė</t>
  </si>
  <si>
    <t>Miesto ūkio ir aplinkos skyrius (07) ats. asmuo - D. Mažulienė</t>
  </si>
  <si>
    <t>Miesto ūkio ir aplinkos skyrius (07), ats. asmuo - J. Sodienė</t>
  </si>
  <si>
    <t>Miesto ūkio ir aplinkos skyrius (07),  ats. asmuo - J. Sodienė</t>
  </si>
  <si>
    <t>Miesto ūkio ir aplinkos skyrius (07), Architektūros urbanistikos ir paveldosaugos skyrius (05)</t>
  </si>
  <si>
    <t>Miesto ūkio ir aplinkos skyrius (D. Mačernė)</t>
  </si>
  <si>
    <t>Architektūros, urbanistikos ir paveldosaugos skyrius, ats. E. Andrulienė</t>
  </si>
  <si>
    <t>Miesto ūkio ir aplinkos skyrius ats. asmuo L. Grikšas</t>
  </si>
  <si>
    <t>Miesto ūkio ir aplinkos skyrius</t>
  </si>
  <si>
    <t>Miesto ūkio ir aplinkos skyrius; Architektūros, urbanistikos ir paveldosaugos skyrius</t>
  </si>
  <si>
    <t xml:space="preserve"> Miesto ūkio ir aplinkos skyrius ats. asmuo D. Mačernė</t>
  </si>
  <si>
    <t>Miesto ūkio ir aplinkos skyrius ats. asmuo D. Mačernė</t>
  </si>
  <si>
    <t>Miesto ūkio ir aplinkos skyrius ats. asmuo - J.Sodienė</t>
  </si>
  <si>
    <t>Miesto ūkio ir aplinkos skyrius ats. D. Mačernė</t>
  </si>
  <si>
    <t xml:space="preserve"> Miesto ūkio ir aplinkos skyrius ats. asmuo D. Mačernė (07</t>
  </si>
  <si>
    <t>Miesto ūkio ir aplinkos skyrius ats. asmuo D. Mažulienė (07)</t>
  </si>
  <si>
    <t>Miesto ūkio ir aplinkos skyrius (07), Statybos ir renovacijos skyrius (06)</t>
  </si>
  <si>
    <t>Miesto ūkio ir aplinkos skyrius ats. asmuo - J.Sodienė (07)</t>
  </si>
  <si>
    <t>Architektūros, urbanistikos ir paveldosaugos skyrius (E.Andrulienė) (05), Miesto ūkio ir aplinkos skyrius (07)</t>
  </si>
  <si>
    <t>Ekonomikos ir investicijų skyrius (03)</t>
  </si>
  <si>
    <t>Skatinti smulkaus ir vidutinio verslo subjektus</t>
  </si>
  <si>
    <t>Įgyvendinti verslo subjektų skatinimo programą</t>
  </si>
  <si>
    <t>Parengtos skatinimo priemonės</t>
  </si>
  <si>
    <t>Surengti mokymai</t>
  </si>
  <si>
    <t>Verslo sklaidos renginiai</t>
  </si>
  <si>
    <t xml:space="preserve">Konsultuoti asmenys </t>
  </si>
  <si>
    <t>Įgyvendinta turizmo skatinimo strategijos veiklų</t>
  </si>
  <si>
    <t>2</t>
  </si>
  <si>
    <t>Išleistų spaudinių skaičius</t>
  </si>
  <si>
    <t>Vykdomos turizmo skatinimo strategijos veiklos</t>
  </si>
  <si>
    <t>Leidžiami turizmo informacijos leidiniai (miesto įvaizdžio leidiniai, atskirus turizmo paslaugų paketus pristatantys leidiniai, turistiniai informacijos leidiniai, žemėlapiai) ir jų platinimas</t>
  </si>
  <si>
    <t>Projektų, skatinančius bendradarbiavimą su Šiaulių miesto muziejais, verslininkais ir suinteresuotais asmenimis, kuriant patrauklų miesto įvaizdį naudojant naująsias technologijas ir interneto prieigas Inicijavimas ir koordinavimas</t>
  </si>
  <si>
    <t>Naujo turistinio maršruto inicijavimas ir koordinavimas</t>
  </si>
  <si>
    <t>Sukurtas naujas turistinis maršrutas</t>
  </si>
  <si>
    <t>Atnaujinama turizmo informacijos mieste sistema (informacinių stulpų renovacija ir eksploatacija)</t>
  </si>
  <si>
    <t>Atnaujinti turizmo informacijos stulpai</t>
  </si>
  <si>
    <t xml:space="preserve">Parodos, kuriose pristatytos turizmo galimybės </t>
  </si>
  <si>
    <t>Pristatytos galimybės infoturuose</t>
  </si>
  <si>
    <t>Pakėlusių kvalifikaciją gidų skaičius</t>
  </si>
  <si>
    <t>Dalyvavimas turizmo specialistų kvalifikacijos kėlimo kursuose, seminaruose, konferencijose, specializuotose kelionėse</t>
  </si>
  <si>
    <t>Pakėlusių kvalifikaciją darbuotojų skaičius</t>
  </si>
  <si>
    <t>Organizuojamas naujų ir tradicinių bendradarbiavimo tarp įstaigų projektų, skatinančių naujų patrauklių turizmo produktų ir užsieniečių pritraukimą atvykti į Šiaulius, kūrimas</t>
  </si>
  <si>
    <t>Bendradarbiavimo projektai</t>
  </si>
  <si>
    <t>Turizmo verslo paslaugų teikėjų skatinimas reklamuoti savo paslaugas turizmo informacijos centre</t>
  </si>
  <si>
    <t>Sudarytos reklamos paslaugų sutartys</t>
  </si>
  <si>
    <t>SB(LIK)</t>
  </si>
  <si>
    <t>Parengti investicijų projektai/energetiniai auditai/ataskaitos</t>
  </si>
  <si>
    <t>Įrengta pėsčiųjų/dviračių takų (km)</t>
  </si>
  <si>
    <t>Atliktas Pročiūnų g. dalies remontas</t>
  </si>
  <si>
    <t xml:space="preserve"> SĮ "Šiaulių oro uostas" (145907544)</t>
  </si>
  <si>
    <t>Leidiniai, renginiai, parodos</t>
  </si>
  <si>
    <t>Prijungtas ir rekonstruotas elektros įrenginys (Šiaulių pramoniniam parkui, LEZ ir šaliai veiksiančioms įmonėms)/ UAB "ATC Baltic" užtikrintas max sklypo užstatymo plotas (ha)</t>
  </si>
  <si>
    <t>Ekonomikos ir investicijų skyrius (03), VšĮ Verslo inkubatorius (145470016)</t>
  </si>
  <si>
    <t>Projektų valdymo skyrius (20), Ekonomikos ir investicijų skyrius (03)</t>
  </si>
  <si>
    <t xml:space="preserve"> Architektūros, urbanistikos ir paveldosaugos skyrius (E.Andrulienė),(05)</t>
  </si>
  <si>
    <t>Ekonomikos ir investicijų skyrius (03),  SĮ "Šiaulių oro uostas" (145907544)</t>
  </si>
  <si>
    <t xml:space="preserve"> Projektų valdymo skyrius (20), Architektūros, urbanistikos ir paveldosaugos skyrius (05)</t>
  </si>
  <si>
    <t>Socialinių paslaugų skyrius (08)</t>
  </si>
  <si>
    <t>Ekonomikos ir investicijų skyrius, Turto  valdymo poskyris (03)</t>
  </si>
  <si>
    <t>Padengtos išlaidos proc.</t>
  </si>
  <si>
    <t>Apmokėtos eksploatavimo išlaidos, proc.</t>
  </si>
  <si>
    <t>Apmokėtos eksploatavimo išlaidos proc.</t>
  </si>
  <si>
    <t>Ekonomikos ir investicijų skyrius, Turto  valdymo poskyris (03), Statybos ir renovacijos skyrius (06)</t>
  </si>
  <si>
    <t>Apmokėta lietaus nuotekų kadastrinių matavimų paslaugos, proc.</t>
  </si>
  <si>
    <t>Ekonomikos ir investicijų skyriaus, Turto valdymo poskyris (03)</t>
  </si>
  <si>
    <t>Apmokėtos bendrijų steigimo išlaidos, proc.</t>
  </si>
  <si>
    <t>Asignavimai ( tūkst. Eur)</t>
  </si>
  <si>
    <t>Kūno kultūros ir sporto skyrius (11), sporto mokymo įstaigos ir kitos miesto sporto organizacijos</t>
  </si>
  <si>
    <t>Kūno kultūros ir sporto skyrius (11), sporto mokymo įstaigos</t>
  </si>
  <si>
    <t>Sportininkų, dalyvaujančių šalies varžybose, skaičius</t>
  </si>
  <si>
    <t>Šalies varžybose laimėta 1-3 vietų</t>
  </si>
  <si>
    <t>Rengti projektus ir paraiškas papildomoms lėšoms gauti</t>
  </si>
  <si>
    <t>Projektų skaičius, kuriems gautas finansavimas</t>
  </si>
  <si>
    <t>Projekte dalyvaujančių skaičius</t>
  </si>
  <si>
    <t>Kūno kultūros ir sporto skyrius (11)</t>
  </si>
  <si>
    <t>Dalyvių skaičius</t>
  </si>
  <si>
    <t>Švietimo skyrius (12)</t>
  </si>
  <si>
    <t>Renginiai</t>
  </si>
  <si>
    <t>Olimpijadų dalyvių skaičius</t>
  </si>
  <si>
    <t>Lietuvos mokinių olimpinio festivalio sporto šakų varžybų dalyvių skaičius</t>
  </si>
  <si>
    <t>Reprezentaciniai spaudiniai</t>
  </si>
  <si>
    <t>Neformaliojo švietimo ir kitų mokamų paslaugų elektroninės apskaitos palaikymas, aptarnavimas ir priežiūra</t>
  </si>
  <si>
    <t>Bendrojo ugdymo mokyklos</t>
  </si>
  <si>
    <t>Švietimo centras</t>
  </si>
  <si>
    <t>Pedagoginę psichologinę pagalbą teikianti tarnyba</t>
  </si>
  <si>
    <t>SP lik.</t>
  </si>
  <si>
    <t>Švietimo skyrius (12) Apskaitos skyrius (06)</t>
  </si>
  <si>
    <t>Formalųjį švietimą papildančioms programoms finansuoti (MK 6%)</t>
  </si>
  <si>
    <t>Švietimo skyrius (23), Apskaitos skyrius (06)</t>
  </si>
  <si>
    <t>Vykdyti ikimokyklinį ugdymą</t>
  </si>
  <si>
    <t>Įkimokyklinių ugdymo įstaigų finansavimas</t>
  </si>
  <si>
    <t>Ikimokyklinio ir priešmokyklinio ugdymo finansavimas</t>
  </si>
  <si>
    <t>5</t>
  </si>
  <si>
    <t>Pagal ikimokyklinę programą ugdomų vaikų sk.</t>
  </si>
  <si>
    <t>Tėvų atlyginimo už vaiko išlaikymą įstaigoje kompensavimas</t>
  </si>
  <si>
    <t>Ikimokyklinėse įstaigose mokesčio lengvatas gaunančių vaikų sk.</t>
  </si>
  <si>
    <t>Ikimokyklinio ugdymo programų, kurias įgyvendina Šiaulių nevalstybinės švietimo įstaigos, finansavimas (70 €/mėn.)</t>
  </si>
  <si>
    <t>Nevalstybines švietimo įstaigas, įgyvendinančias ikimokyklinio ugdymo programas, lankančių ugdytinių sk.</t>
  </si>
  <si>
    <t>Neformaliojo švietimo įstaigų sk.</t>
  </si>
  <si>
    <t>Neformaliojo vaikų švietimo programų vykdymas (ŠMM -           15 €/mėn.)</t>
  </si>
  <si>
    <t>Švietimo skyrius (12), Apskaitos skyrius (08)</t>
  </si>
  <si>
    <t>Tėvų atlyginimo už neformalųjį vaikų švietimą savivaldybės įstaigose kompensavimas</t>
  </si>
  <si>
    <t>Vaikų, turinčių teisę į atlyginimo už neformalųjį vaikų švietimą, lengvatą, sk.</t>
  </si>
  <si>
    <t>Švietimo skyrius  (12), Ekonomikos ir investicijų skyrius (03), Statybos ir renovacijos skyrius (06)</t>
  </si>
  <si>
    <t>Kūno kultūros ir sporto skyrius (11), Švietimo skyrius  (12), Ekonomikos ir investicijų skyrius (03), Statybos ir renovacijos skyrius (06), Projektų valdymo skyrius (20)</t>
  </si>
  <si>
    <t>Švietimo skyrius (12), Miesto ūkio ir aplinkos skyrius (07)</t>
  </si>
  <si>
    <t>24</t>
  </si>
  <si>
    <t>Švietimo įstaigų teritorijų aptvėrimas</t>
  </si>
  <si>
    <t>Švietimo skyrius (12), Švietimo įstaigos</t>
  </si>
  <si>
    <t>46</t>
  </si>
  <si>
    <t>Šîaulių Gegužių progimnazijos pastato S.Dariaus ir Girėno g.22, Šiauliai remontas</t>
  </si>
  <si>
    <t>51</t>
  </si>
  <si>
    <t>Švietimo įstaigų vamzdynų ir santechninių mazgų atnaujinimas</t>
  </si>
  <si>
    <t>52</t>
  </si>
  <si>
    <t>Šiaulių Didždvario gimnazijos ir Šiaulių "Juventos" progimnazijos ugdymo aplinkos modernizavimas</t>
  </si>
  <si>
    <t>53</t>
  </si>
  <si>
    <t>Lopšelio darželio "Kregždutė" modernizavimas</t>
  </si>
  <si>
    <t>Švietimo skyrius (12), Projektų valdymo skyrius (20)</t>
  </si>
  <si>
    <t>56</t>
  </si>
  <si>
    <t>Miesto ūkio ir aplinkos skyrius  (07) Architektūros urbanistikos ir paveldosaugos skyrius (05)</t>
  </si>
  <si>
    <t>Bendrojo plano koregavimas</t>
  </si>
  <si>
    <t>1/3</t>
  </si>
  <si>
    <t>Infprmacija apie pasiektus rezultatus</t>
  </si>
  <si>
    <t>Surengtos šventės</t>
  </si>
  <si>
    <t>Šiaulių kultūros centro aktualizavimas</t>
  </si>
  <si>
    <t>Informacija apie pasiektus rezultatus</t>
  </si>
  <si>
    <t>Vykdyti miesto, apskrities,šalies ir tarptautinius renginius.</t>
  </si>
  <si>
    <t xml:space="preserve">Kūno kultūros ir sporto skyrius (11), sporto mokymo įstaigos </t>
  </si>
  <si>
    <t>Kūno kultūros ir sporto skyrius (11), neįgaliųjų sporto organizacijos</t>
  </si>
  <si>
    <t>Premijų (stipendijų) skirtų sportininkams, skaičius</t>
  </si>
  <si>
    <t>Programą vykdančios įstaigos</t>
  </si>
  <si>
    <t>Įrengti (pastatyti) irklavimo sporto bazę (Žvyro g. 34)</t>
  </si>
  <si>
    <t>Apskaitos skyrius nekuruoja. Ko gero, Finansų sk.</t>
  </si>
  <si>
    <t>Įgyvendinti neįgaliųjų žmonių socialinę integraciją per kūno kultūrą ir sportą</t>
  </si>
  <si>
    <t>Skirstomojo punkto įrengimas LEZ teritorijoje</t>
  </si>
  <si>
    <t>Modernizuoti VšĮ Šiaulių reabilitacijos centro pastatą</t>
  </si>
  <si>
    <t>VB(MK)</t>
  </si>
  <si>
    <t>Vidutinis užpildymas per metus (proc.)</t>
  </si>
  <si>
    <t>Ankstyvosios reabilitacijos taikymas tikslinės grupės vaikams (proc.)</t>
  </si>
  <si>
    <t>Plėtoti visuomenės sveikatos priežiūros paslaugas, sustiprinti ligų prevenciją ir ugdyti visuomenės poreikį sveikai gyventi</t>
  </si>
  <si>
    <t>Įsitraukti ir vykdyti sveikatinimo iniciatyvas, prevencines programas</t>
  </si>
  <si>
    <t xml:space="preserve">Sveikatos skyrius </t>
  </si>
  <si>
    <t>Vykdyti maudyklų vandens kokybės stebėseną ir paruošti duomenų rinkmenas apie maudyklų vandens charakteristikas</t>
  </si>
  <si>
    <t>Vykdyta maudyklų vandens kokybės stebėsena (proc.</t>
  </si>
  <si>
    <t>100</t>
  </si>
  <si>
    <t>Vaikų dalis, kurių tėvai buvo konsultuojami (proc.)</t>
  </si>
  <si>
    <t>600</t>
  </si>
  <si>
    <t>VB(VF)</t>
  </si>
  <si>
    <t>Šiaulių miesto savivaldybės vaikų globos namai</t>
  </si>
  <si>
    <t>Šiaulių miesto savivaldybės Globos namai</t>
  </si>
  <si>
    <t>Įgyvendinti projektą "Integrali pagalba į namus Šiaulių mieste"</t>
  </si>
  <si>
    <t>Dienos socialinės globos centro "Goda" esamo pastato (Žalgirio g. 3) atnaujinimas ir priestato statyba.</t>
  </si>
  <si>
    <t>Parengtas investicijų projektas</t>
  </si>
  <si>
    <t>Parengtas techninis projektas</t>
  </si>
  <si>
    <t>Projektų skaičius</t>
  </si>
  <si>
    <t>Užtikrinti išmokų vaikams teikimą</t>
  </si>
  <si>
    <t>Šalpos (socialinių) išmokų skyrimas</t>
  </si>
  <si>
    <t>4844 / 12924tūkst/ 38161tūkst/ 1082tūkst/ 125tūkst</t>
  </si>
  <si>
    <t>180 / 120 /  2000</t>
  </si>
  <si>
    <t>3,5 km / 40 vnt. / 12 tūkst. Kv.m</t>
  </si>
  <si>
    <t>220 / 32000</t>
  </si>
  <si>
    <t>149 / 112</t>
  </si>
  <si>
    <t>mato vnt.</t>
  </si>
  <si>
    <t>vnt.</t>
  </si>
  <si>
    <t>t/     vnt./ vnt./ kv.m</t>
  </si>
  <si>
    <t xml:space="preserve">kv.m/    t/t  / kv.m / kv.m  </t>
  </si>
  <si>
    <t>Vnt. / kv.m / vnt. / vnt.</t>
  </si>
  <si>
    <t>kv.m/ vnt. / kv.m</t>
  </si>
  <si>
    <t>Vnt.  /   t / kub.m</t>
  </si>
  <si>
    <t>Vnt./ vnt./  vnt./ vnt.</t>
  </si>
  <si>
    <t>tūkst. Kwh</t>
  </si>
  <si>
    <t xml:space="preserve"> kv.m / vnt</t>
  </si>
  <si>
    <t xml:space="preserve"> km /vnt. / tūkst. kv.m</t>
  </si>
  <si>
    <t>Vnt.</t>
  </si>
  <si>
    <t>kub.m</t>
  </si>
  <si>
    <t>obj.</t>
  </si>
  <si>
    <t>Vnt./  tūkst. Eur</t>
  </si>
  <si>
    <t xml:space="preserve">     Vnt./ val.</t>
  </si>
  <si>
    <t xml:space="preserve"> Kv.m</t>
  </si>
  <si>
    <t>Vnt., km</t>
  </si>
  <si>
    <t>Vnt./ kv.m</t>
  </si>
  <si>
    <t>kv. m</t>
  </si>
  <si>
    <t xml:space="preserve"> vnt. / vnt. / vnt.,/ vnt.</t>
  </si>
  <si>
    <t xml:space="preserve"> vnt.</t>
  </si>
  <si>
    <t>proc.</t>
  </si>
  <si>
    <t xml:space="preserve">vnt.  </t>
  </si>
  <si>
    <t>m</t>
  </si>
  <si>
    <t>Pavadinimas</t>
  </si>
  <si>
    <t>Tarybos sekretoriato etatų sk.</t>
  </si>
  <si>
    <t>Tarybos narių sk.</t>
  </si>
  <si>
    <t>Etatų sk.</t>
  </si>
  <si>
    <t>projektų sk.</t>
  </si>
  <si>
    <t>Kelti Savivaldybės administracijos darbuotojų kvalifikaciją</t>
  </si>
  <si>
    <t>Bendrųjų reikalų skyrius (15)</t>
  </si>
  <si>
    <t>Diegti Savivaldybės administracijoje modernias informacines sistemas</t>
  </si>
  <si>
    <t>Statybos ir renovacijos skyrius (06)</t>
  </si>
  <si>
    <t>Skubių remonto darbų įgyvendinimo poreikio patenkinimas  proc.</t>
  </si>
  <si>
    <t>Statybos ir renovacijos skyrius (06</t>
  </si>
  <si>
    <t>Dalyvauti Šiaulių vietos veiklos grupės strategijos rengime ir įgyvendinime</t>
  </si>
  <si>
    <t xml:space="preserve">Civilinės metrikacijos skyrius (08) </t>
  </si>
  <si>
    <t>Civilinės saugos, viešosios tvarkos ir sanitarijos skyrius (18)</t>
  </si>
  <si>
    <t>Kultūros skyrius (jaunimo reikalų koordinatorė) (13)</t>
  </si>
  <si>
    <t>Socialinių išmokų ir kompensacijų skyrius (09)</t>
  </si>
  <si>
    <t>Kultūros skyrius (kalbos tvarkytoja) (13)</t>
  </si>
  <si>
    <t>Teisės skyrius (16)</t>
  </si>
  <si>
    <t>Mokėti  koncesijos mokestį Aukštabalio multifunkcinio komplekso operatoriui</t>
  </si>
  <si>
    <t>Rinkliavos administravimas Šiaulių miesto viešosiose prekybos vietose</t>
  </si>
  <si>
    <t>Miesto infrastruktūros skyrius (17)Ekonomikos ir investicijų skyrius (03)</t>
  </si>
  <si>
    <r>
      <t>ŠIAULIŲ MIESTO SAVIVALDYBĖS 2017</t>
    </r>
    <r>
      <rPr>
        <b/>
        <sz val="12"/>
        <rFont val="Calibri"/>
        <family val="2"/>
      </rPr>
      <t>−</t>
    </r>
    <r>
      <rPr>
        <b/>
        <sz val="12"/>
        <rFont val="Times New Roman"/>
        <family val="1"/>
      </rPr>
      <t>2019 METŲ STRATEGINIO VEIKLOS PLANO</t>
    </r>
  </si>
  <si>
    <t>(01) URBANISTINĖS PLĖTROS PROGRAMOS 2017 METŲ ĮGYVENDINIMO ATASKAITA</t>
  </si>
  <si>
    <t>2017  m. planas patvirtintas 2017-03-09 d. direktoriaus  įsakymu Nr. A-334</t>
  </si>
  <si>
    <t>2017  m. planas patvirtintas 2018-01-11 d. direktoriaus  įsakymu Nr. A-23</t>
  </si>
  <si>
    <t>2017 metais panaudotos lėšos (kasinės išlaidos)</t>
  </si>
  <si>
    <t>Vita Čėsnaitė</t>
  </si>
  <si>
    <t>Talšos detaliojo plano koregavimas</t>
  </si>
  <si>
    <t>Tarptautinio Šiaulių karinio oro uosto teritorijos ir jos prieigų Šiaulių mieste (Lietuvos kariuomenės karinių oro pajėgų aviacijos bazė) detalaus plano koregavimas (pirmas projektas)</t>
  </si>
  <si>
    <t>Industrinio parko (teritorijos šalia Dubijos, Radviliškio, P. Motiekaičio gatvių) Šiauliuose detaliojo plano koregavimas</t>
  </si>
  <si>
    <t>Tarptautinio Šiaulių karinio oro uosto teritorijos ir jos prieigų Šiaulių mieste (Lietuvos kariuomenės karinių oro pajėgų aviacijos bazė) detalaus plano koregavimas (antras projektas)</t>
  </si>
  <si>
    <t>Rima Mazuraitienė</t>
  </si>
  <si>
    <t>Pamatuotų miesto gatvių sk. ir parengtų kadastrinių matavimų bylų, žemės sklypų pertvarkymo projektų sk.</t>
  </si>
  <si>
    <t>Signatarų įamžinimo prie J. Janonio gimnazijos idėjos konkursas ir realizavimas</t>
  </si>
  <si>
    <t>Meninis akcentas skvere tarp Ežero g. ir Trakų g.</t>
  </si>
  <si>
    <t>Šiaulių geto teritorijų įamžinimo projektų parengimo paslauga ir jų įgyvendinimas</t>
  </si>
  <si>
    <t>K. Reisono įamžinimo projektas ir realizacija</t>
  </si>
  <si>
    <t>V. D. Brenerio įamžinimas - lenta ant AB Šiaulių banko sienos</t>
  </si>
  <si>
    <t>Žudynių vietos Aviacijos g. įamžinimo projekto parengimo paslauga ir jo įgyvendinimas</t>
  </si>
  <si>
    <t>Miesto šventės papuošimo pirkimas</t>
  </si>
  <si>
    <t>Signatarų alėjos Lieporių parke sutvarkymo idėjos projekto įgyvendinimas</t>
  </si>
  <si>
    <t>Lietuvos karo lakūno, savanorio, leitenanto Juoszo Kumpio kapo (unikalus kodas Kultūros vertybių registre - 16963)tvarkybos darbų projekto parengimo paslauga ir jo įgyvendinimas, jaun. Puskarininkio Albino Palskio, Lietuvos karo lakūno, 3-iosios eskadrilės oro žvalgo, leitenanto Antano Rinbuto-Oželio kapų priežiūros darbai</t>
  </si>
  <si>
    <t>Kultūros paveldo objekto - Lieporių senovės gyvenvietės (unikalus kodas Kultūros vertybių registre - 20881) archeologinių tyrimų atlikimas</t>
  </si>
  <si>
    <t>Duomenų bazės programinės įrangos atnaujinimas</t>
  </si>
  <si>
    <t>Laima Pročkienė</t>
  </si>
  <si>
    <t xml:space="preserve">Parengti topografiniai planai </t>
  </si>
  <si>
    <t>Susisiekimo komunikacijų ir infrastruktūros objektų projektavimo darbai</t>
  </si>
  <si>
    <t xml:space="preserve">Parengtų susisiekimo komunikacijų ir infrastruktūros objektų projektų </t>
  </si>
  <si>
    <t>Saulės laikrodžio aikštės kapitalinio remonto techninio projekto parengimas</t>
  </si>
  <si>
    <t>Pakruojo gatvės rekonstravimo techninio projekto parengimas</t>
  </si>
  <si>
    <t>Tilžės g. dviračių tako rekonstravimo (nuo Prisikėlimo aikštės Ginkūnų kryptimi) techninio projekto parengimas</t>
  </si>
  <si>
    <t>Prisikėlimo aikštės rekonstrukcijos techninis projektas</t>
  </si>
  <si>
    <t xml:space="preserve">P. Višinskio g. viešųjų erdvių sutvarkymo ir P. Višinskio gatvės rekonstravimo techninis projektas </t>
  </si>
  <si>
    <t>Centrinio parko ir jo prieigų sutvarkymo techninio projekto parengimas</t>
  </si>
  <si>
    <t>Didždvario parko sutvarkymo techninio projekto parengimas</t>
  </si>
  <si>
    <t>Kaštonų alėjos atnaujinimo techninio projekto parengimas</t>
  </si>
  <si>
    <t>Aušros alėjos (nuo Žemaitės g. iki Varpo g.) viešųjų erdvių prieigų rekonstravimas</t>
  </si>
  <si>
    <t>Talkšos ežero pakrantės sutvarkymas ir infrastruktūros gyventojų poreikiams tenkinti sukūrimas, techninio projekto parengimas</t>
  </si>
  <si>
    <t>Žuvininkų gatvės (nuo Šeduvos g. ir Žuvininkų g. sankryžos (netoli Žuvininkų g. 18) iki Šiaulių jaunųjų gamtininkų centro jojimo skyriaus) atnaujinimas,  techninio projekto parengimas</t>
  </si>
  <si>
    <t>Vilniaus gatvės pėsčiųjų bulvaro ir amfiteatro rekonstravimo techninio projekto parengimas</t>
  </si>
  <si>
    <t>Draugystės pr. rekonstravimo techninio projekto parengimas</t>
  </si>
  <si>
    <t>Prie Draugystės pr. esančių daugiabučių gyvenamųjų namų kiemų rekonstravimo techninio projekto parengimas</t>
  </si>
  <si>
    <t>Eismo saugumo techninis projektas</t>
  </si>
  <si>
    <t>Techninio projekto ekspertizės paslauga</t>
  </si>
  <si>
    <t>Juozas Varapnickas</t>
  </si>
  <si>
    <t>Eglė Andrulienė</t>
  </si>
  <si>
    <t>Architektūros, urbanistikos ir paveldosaugos skyrius  (05)</t>
  </si>
  <si>
    <t>Rasa Bekerytė</t>
  </si>
  <si>
    <t>Parengtų susisiekimo komunikacijų ir infrastruktūros objektų projektų sk.</t>
  </si>
  <si>
    <t>Atliktų techninių projektų ekspertizių sk.</t>
  </si>
  <si>
    <t>Pastatų techniniai projektai</t>
  </si>
  <si>
    <t>Parengtų pastatų techninių projektų</t>
  </si>
  <si>
    <t>Mokslo paskirties pastato S. Dariaus ir S. Girėno g. 22 rekostravimo techninis projektas</t>
  </si>
  <si>
    <t>Dainavimo mokyklos "Dagilėlis" rekonstrukcijos techninis projektas</t>
  </si>
  <si>
    <t>Šiaulių I-osios muzikos mokyklos rekonstrukcijos techninis projektas</t>
  </si>
  <si>
    <t>Šiaulių Didžvario gimnazijos rekonstrukcijos techninis projektas</t>
  </si>
  <si>
    <t>Šiaulių "Juventos" progimnazijos  rekonstrukcijos techninis projektas</t>
  </si>
  <si>
    <t>Šiaulių lopšelio - darželio "Kregždutė"  rekonstrukcijos techninis projektas</t>
  </si>
  <si>
    <t xml:space="preserve">Parengtų pastatų techninių projektų sk. </t>
  </si>
  <si>
    <t xml:space="preserve"> Įgyvendinti techninės dokumentacijos parengimo darbus</t>
  </si>
  <si>
    <t xml:space="preserve"> Rengti Savivaldybės numatomų statyti ar rekonstruoti objektų  ir susisiekimo infrastruktūros objektų  techninius projektus</t>
  </si>
  <si>
    <t>Bendrojo plano dalies koregavimas</t>
  </si>
  <si>
    <t>Šiaulių miesto bendrojo plano dalies-prekybos centrų išdėstymo, schemų koregavimas</t>
  </si>
  <si>
    <t>Šiaulių miesto bendrojo plano dalies "Kraštovaizdžio ir Nekilnojamojo kultūros paveldo tvarkymas" koregavimas</t>
  </si>
  <si>
    <t>Koreguotų Bendrojo plano dalių sk.</t>
  </si>
  <si>
    <t>Koreguotų Bendrojo plano dalies - prekybos centrų išdėstymo - schemų sk.</t>
  </si>
  <si>
    <t>Koreguota Bendrojo plano dalis "Kraštovaizdžio ir Nekilnojamojo kultūros paveldo objektų tvarkymas", sk.</t>
  </si>
  <si>
    <t>Parengtų detaliųjų ir specialiųjų planų skaičius</t>
  </si>
  <si>
    <t>Surengtas paminklo "Tautos laisvė" idėjos konkursas</t>
  </si>
  <si>
    <t>Įrengti žydų geto vietų įamžinimo ženklai</t>
  </si>
  <si>
    <t>Paminklo "Tautos laisvė" idėjos konkursas</t>
  </si>
  <si>
    <t>J. Jablonskio ir Architektų gatvių rekonstravimas, įrengiant pėsčiųjų - dviračių taką techninis projektas</t>
  </si>
  <si>
    <t>Gatvių projektų kelių saugumo audito paslauga</t>
  </si>
  <si>
    <t>II tarptautinis gatvės meno pleneras „Saulės pagrobimas“</t>
  </si>
  <si>
    <t>Skatinti nevyriausybinių organizacijų veiklą ir užtikrinti jų plėtrą</t>
  </si>
  <si>
    <t>Kultūros skyrius (13), vyr. specialistė Dalia Vietienė (jaunimo koordinatorius)</t>
  </si>
  <si>
    <t>Finansuotų  projektų skaičius</t>
  </si>
  <si>
    <t>Įregistruotų ir perregistruotų NVO skaičius</t>
  </si>
  <si>
    <t>Skatinti jaunimo iniciatyvas</t>
  </si>
  <si>
    <t>Įvykdytas rangos darbų pirkimas</t>
  </si>
  <si>
    <t>Modernizuotų kultūros objektų</t>
  </si>
  <si>
    <t>Remti bendruomenių veiklą savivaldybėje</t>
  </si>
  <si>
    <t xml:space="preserve"> Rėkyvos seniūnijos vyr. specialistas Arvydas Dūda (22)</t>
  </si>
  <si>
    <t>Dalyvavusių organizacijų sk.</t>
  </si>
  <si>
    <t>dalyvavusių asmenų sk.</t>
  </si>
  <si>
    <t>Bibliotekos paslaugų modernizavimas ir sistemų plėtra pasienio regione</t>
  </si>
  <si>
    <t>Projektų valdymo skyrius (20)</t>
  </si>
  <si>
    <t>Darbo vietų užsienio kalbų mokymuisi įrengimas, vnt.</t>
  </si>
  <si>
    <t>Renginių/projektų sk.</t>
  </si>
  <si>
    <t>Įsigyta mobili techninė bazė</t>
  </si>
  <si>
    <t>32/43</t>
  </si>
  <si>
    <t>Šiaulių miesto savivaldybės administracijos Kultūros skyrius (13) , vyr. specialistė Žydronė Tamutienė</t>
  </si>
  <si>
    <t>Kultūros skyrius (13), vyr. specialistė Žydronė Tamutienė</t>
  </si>
  <si>
    <t>Kultūros skyrius (13), vedėja Daina Kinčinaitienė, vyr. specialistė Edita Ramanauskienė</t>
  </si>
  <si>
    <t>Šiaulių miesto savivaldybės administracijos Kultūros skyrius (13),  Šiaulių dailės galerija (193309312)</t>
  </si>
  <si>
    <t>Kultūros skyrius (13), Šiaulių dailės galerija (193309312)</t>
  </si>
  <si>
    <t xml:space="preserve"> Kultūros skyrius (13), vedėja Daina Kinčinaitienė, vyr. specialistė Edita Ramanauskienė</t>
  </si>
  <si>
    <t>Šiaulių miesto savivaldybės administracijos Kultūros skyrius (13)</t>
  </si>
  <si>
    <t>Kultūros skyrius (13),  Statybos ir renovacijos skyrius (06),  Šiaulių kultūros centras (302296711)</t>
  </si>
  <si>
    <t xml:space="preserve"> Kultūros skyrius (13),  Statybos ir renovacijos skyrius (06), Projektų valdymo skyrius (20), Šiaulių miesto koncertinė įstaiga „Saulė“ (302296914)</t>
  </si>
  <si>
    <t>Architektūros,urbanistikos ir paveldosaugos skyrius (05),  Projekto vadovas Mantas Antanavičius</t>
  </si>
  <si>
    <t>Padengtos išlaidos už  teisines paslaugas proc.</t>
  </si>
  <si>
    <t>Atlikta tęstinių objekto remonto, restauravimo ir  kapitalinio remonto, keičiant paskirtį į administracinę, darbų proc.</t>
  </si>
  <si>
    <t>SB(PS)</t>
  </si>
  <si>
    <t>Architektūros, urbanistikos ir paveldosaugos skyrius (05</t>
  </si>
  <si>
    <t>ŠIAULIŲ MIESTO SAVIVALDYBĖS 2017 - 2019  METŲ STRATEGINIO VEIKLOS PLANO</t>
  </si>
  <si>
    <t>APLINKOS APSAUGOS PROGRAMOS 2017  METŲ ĮGYVENDINIMO ATASKAITA</t>
  </si>
  <si>
    <t>Ekonomikos ir investicijų skyrius (03), B.Bendžiuvienė, M. Tautkuvienė</t>
  </si>
  <si>
    <t>Skatinti verslumą ir didinti darbo jėgos konkurencingumą</t>
  </si>
  <si>
    <t>ŠIAULIŲ MIESTO SAVIVALDYBĖS 2017-2019 METŲ STRATEGINIO VEIKLOS PLANO</t>
  </si>
  <si>
    <t>05 EKONOMINĖS PLĖTROS PROGRAMOS 2017 METŲ ĮGYVENDINIMO ATASKAITA</t>
  </si>
  <si>
    <t>2017  metais  panaudotos lėšos (kasinės išlaidos)</t>
  </si>
  <si>
    <t>ŠIAULIŲ MIESTO SAVIVALDYBĖS 2017-2019  METŲ STRATEGINIO VEIKLOS PLANO</t>
  </si>
  <si>
    <t>BENDRUOMENĖS SVEIKATINIMO PROGRAMOS (09) 2017  METŲ ĮGYVENDINIMO ATASKAITA</t>
  </si>
  <si>
    <t xml:space="preserve">ŠIAULIŲ MIESTO SAVIVALDYBĖS 2017 - 2019 ŠVIETIMO PRIEINAMUMO IR KOKYBĖS UŽTIKRINIMO PROGRAMOS (Nr. 08) 2017 METŲ ĮGYVENDINIMO ATASKAITA                                                                                                                                           </t>
  </si>
  <si>
    <t>ŠIAULIŲ MIESTO SAVIVALDYBĖS 2017 – 2019 METŲ STRATEGINIO VEIKLOS PLANO</t>
  </si>
  <si>
    <t xml:space="preserve"> 07 PROGRAMOS 2017 METŲ ĮGYVENDINIMO ATASKAITA</t>
  </si>
  <si>
    <t>ŠIAULIŲ MIESTO SAVIVALDYBĖS TURTO IR PRIVATIZAVIMO PROGRAMOS (06)  2017 M. ĮGYVENDINIMO ATASKAITA</t>
  </si>
  <si>
    <t>ŠIAULIŲ MIESTO SAVIVALDYBĖS  2017 -2019 M.  METŲ STRATEGINIO VEIKLOS PLANO</t>
  </si>
  <si>
    <t>SOCIALINĖS PARAMOS ĮGYVENDINIMO PROGRAMOS (10) 2017  METŲ ĮGYVENDINIMO ATASKAITA</t>
  </si>
  <si>
    <t>2017 METAIS ĮGYVENDINIMO ATASKAITA</t>
  </si>
  <si>
    <t>130</t>
  </si>
  <si>
    <t>Kelialapių sk.     (užimta vaikų)</t>
  </si>
  <si>
    <t>Asmenų sk.   (užimta vaikų)</t>
  </si>
  <si>
    <t>Suteiktų paslaugų kiekis – įregistruotų patalpų</t>
  </si>
  <si>
    <t xml:space="preserve"> Savivaldybei nuosavybės teise priklausančio  nekilnojamojo turto kadastrinių matavimų tvarkymas ir turto teisiškas įregistravimas Nekilnojamo turto registre</t>
  </si>
  <si>
    <t xml:space="preserve"> Išlaidų, susijusių su privatizavimo programos vykdymu, padengimas</t>
  </si>
  <si>
    <t>Apdraustų objektų sk.</t>
  </si>
  <si>
    <t>Savivaldybei nuosavybės teise priklausančio materialaus turto eksploatavimo. komunalinių, administravimo, nuomos mokesčio surinkimo, remonto išlaidų apmokėjimas</t>
  </si>
  <si>
    <t>Paviršinių (lietaus) nuotekų tvarkymo paslaugų finansavimas (kadastriniai matavimai, teisinė registracija, turto vertinimas)</t>
  </si>
  <si>
    <t>Kraštovaizdžio būklės gerinimas Šiaulių mieste</t>
  </si>
  <si>
    <t>Nugriauta pastatų</t>
  </si>
  <si>
    <t>Apmokėtos skubių remonto darbų išlaidos, proc.</t>
  </si>
  <si>
    <t>Savivaldybės turto investavimas</t>
  </si>
  <si>
    <t>Įsigytų konferencinių stalų ir kėdžių kompl.</t>
  </si>
  <si>
    <t>Įsigytos komp. Įrangos sk.</t>
  </si>
  <si>
    <t>Atnaujintų erdvių sk.</t>
  </si>
  <si>
    <t>Įsigyta įranga vnt.</t>
  </si>
  <si>
    <t>Sukurtų inovatyvių sprendimų sk.</t>
  </si>
  <si>
    <t>Padengtas dalininko įnašas proc.</t>
  </si>
  <si>
    <t>Surengtų respublikinių sporto renginių sk.</t>
  </si>
  <si>
    <t>Surengtų respublikinių sporto renginių dalyvių sk.</t>
  </si>
  <si>
    <t>Surengtų tarptautinių sporto renginių sk.</t>
  </si>
  <si>
    <t>Surengtų tarptautinių sporto renginių dalyvių sk.</t>
  </si>
  <si>
    <t>Dalyvaujančių pasaulio čempionate sportininkų skaičius</t>
  </si>
  <si>
    <t>Dalyvaujančių Europos čempionate sportininkų skaičius</t>
  </si>
  <si>
    <t>Europos čempionate 1-6 vietų ir pasaulio čempionate, taurės varžybose iškovotų 1-10 vietų skaičius</t>
  </si>
  <si>
    <t>Paskatintų trenerių dalis nuo bendro trenerių skaičiaus</t>
  </si>
  <si>
    <t>Paskatintų sportininkų dalis nuo bendro meistriškumo ugdymo, meistriškumo tobulinimo ir didelio meistriškumo grupes lankančių skaičiaus proc.</t>
  </si>
  <si>
    <t>Ugdomų asmenų (sportininkų) sporto mokymo įstaigose dalis nuo bendro bendrojo ugdymo mokyklose besimokančių skaičiaus proc</t>
  </si>
  <si>
    <t>BĮ sporto mokyklos (7) ir VšĮ ,,Šiaulių krepšinio akademija ,,Saulė"</t>
  </si>
  <si>
    <t>Ugdomų asmenų (sportininkų) viešosiose sporto mokymo įstaigose dalis nuo bendro bendrojo ugdymo mokyklose besimokančių mokinių skaičiaus proc.</t>
  </si>
  <si>
    <t>Įsigytos keturvietės baidarė ir irklavimo valtis vnt</t>
  </si>
  <si>
    <t>Įsigytas vandens kateris vnt</t>
  </si>
  <si>
    <t>27</t>
  </si>
  <si>
    <t>8</t>
  </si>
  <si>
    <t>3,7</t>
  </si>
  <si>
    <t>Kūno kultūros ir sporto skyrius (11), Architektūros, urbanistikos ir paveldosaugos skyrius (05), Statybos ir renovacijos skyrius (06), Projektų valdymo skyrius (20)</t>
  </si>
  <si>
    <t>Parengtas investicijų ir techninis projektai</t>
  </si>
  <si>
    <t>Kūno kultūros ir sporto skyrius (16),  Statybos ir renovacijos skyrius (06), Projektų valdymo skyrius (20)</t>
  </si>
  <si>
    <t>Pastato prie regbio stadiono ir tribūnų statyba (Gardino g. 14)</t>
  </si>
  <si>
    <t>Kūno kultūros ir sporto skyrius (11),Statybos ir renovacijos skyrius (06)</t>
  </si>
  <si>
    <t>Atlikti statybos darbai (inžinerinių tinklų ir pamatų įrengimas, pastato statyba ir gerbūvio sutvarkymas, 500 vietų tribūnų įrengimas, dirbinos aikštės 1825 m 2 įrengimas), darbų atlikimas proc.</t>
  </si>
  <si>
    <t>Kūno kultūros ir sporto skyrius (11),   Statybos ir renovacijos skyrius (06)</t>
  </si>
  <si>
    <t>Atlikti aikštės įrengimo darbai (paklota dirbtinės dangos aikštė, įrengtos mobilios tribūnos žiūrovams,  apšvietimas (stulpai/prožektoriai), kamuolių gaudyklės (60x5 m) bei aptvėrimas visu perimetru), darbų atlikimas proc.</t>
  </si>
  <si>
    <t>Universalios dirbtinės dangos sporto aikštelės įrengimas</t>
  </si>
  <si>
    <t>Atlikti aikštės  įrengimo darbai (įrengtas pagrindas dirbtinės dangos aikštei pakloti, paklota dirbinės dangos aikštė), darbų atlikimas  proc.</t>
  </si>
  <si>
    <t>Renovuoti ir remontuoti pagal prioritetus atrinktas sporto bazes</t>
  </si>
  <si>
    <t>Lengvosios atletikos takų ir sektoriaus  miesto stadione (Daukanto g. 23) renovavimas</t>
  </si>
  <si>
    <t>Atlikti renovacijos darbai (renovuoti lengvosios atletikos takai ir sektoriai) proc.</t>
  </si>
  <si>
    <t>Modernizuoti esamas sporto bazes</t>
  </si>
  <si>
    <t>Teniso kortų (Gardino g. 8) modernizavimas</t>
  </si>
  <si>
    <t>Pakeistas (modernizuotas) apšvietimas, darbų atlikimas proc.</t>
  </si>
  <si>
    <t>Formuoti bendruomenės narių sveiką gyvenseną ir jos kultūrą</t>
  </si>
  <si>
    <t>Sudaryti sąlygas formuoti kūno kultūros įgūdžius ir teigiamą požiūrį į jos reikšmę sveikatai, fiziniam pajėgumui ir užimtumui</t>
  </si>
  <si>
    <t>Mokyti vaikus plaukti ir saugiai elgtis vandenyje ir prie vandens</t>
  </si>
  <si>
    <t>Išmokytų plaukti vaikų dalis nuo bendro 1-4 klasių mokinių skaičiaus Šiaulių m. mokyklose proc.</t>
  </si>
  <si>
    <t>Siekti rezultatyvios kūno kultūros ir sporto plėtros didinant socialinę sporto funkciją, sudarant palankią aplinką gyventojų sveikatai stiprinti ir darbingumui gerinti</t>
  </si>
  <si>
    <t>Sporto visiems ir sveikatingumo renginių (masinės sporto šventės, žaidynės, vasaros užimtumo renginiai ir kt.) organizavimas</t>
  </si>
  <si>
    <t>Sportinėje veikloje dalyvaujančių dalis nuo bendro Šiaulių m. darbingo amžiaus gyventojų skaičiaus proc.</t>
  </si>
  <si>
    <t>Veteranų sporto klubų veiklos rėmimas</t>
  </si>
  <si>
    <t>Remtų klubų skaičius,</t>
  </si>
  <si>
    <t>Sportininkų dalyvaujančių klubo veikloje skaičius</t>
  </si>
  <si>
    <t>200</t>
  </si>
  <si>
    <t>Neįgaliųjų sporto klubų, vykdančių veiklą mieste, skaičius</t>
  </si>
  <si>
    <t>Neįgaliųjų sportinėje veikloje dalyvaujančių žmonių skaičius</t>
  </si>
  <si>
    <t>185</t>
  </si>
  <si>
    <t>Sporto renginių, konkursų žmonėms su fizine negalia, akliesiems ir kurtiesiems organizavimas</t>
  </si>
  <si>
    <t>Plėtoti aukšto meistriškumo sportininkų rengimo sistemą miesto sporto organizacijų žaidimų komandose (jaunimas ir suaugusieji)</t>
  </si>
  <si>
    <t xml:space="preserve">Ugdyti talentingus sportininkus deramai atstovauti miestui ir šaliai aukščiausio rango šalies ir tarptautiniuose sporto renginiuose </t>
  </si>
  <si>
    <t>Pasirengimas ir dalyvavimas Lietuvos čempionato ir sporto šakų federacijų taurės varžybose</t>
  </si>
  <si>
    <t>Komandų, dalyvaujančių šalies varžybose skaičius, vnt.</t>
  </si>
  <si>
    <t>Sportininkų  dalyvaujančių šalies varžybose dalis nuo bendro sporto klubuose ugdomų žaidimų sporto šakų asmenų skaičiaus, proc.</t>
  </si>
  <si>
    <t>Sporto šakų federacijų taurės varžybose laimėta 1-3 vietų</t>
  </si>
  <si>
    <t>Lietuvos čempionato varžybose laimėta 1-3 vietų sk.</t>
  </si>
  <si>
    <t>Pasirengimas  ir dalyvavimas Baltijos lygos ir taurės laimėtojų,  Europos taurės, Europos šalių čempionų taurės  varžybose</t>
  </si>
  <si>
    <t>Komandų dalyvaujančių tarptautinėse varžybose skaičius, žm.</t>
  </si>
  <si>
    <t>Sportininkų  dalyvaujančių tarptautinėse varžybose dalis nuo bendro sporto klubuose ugdomų  žaidimų sporto šakų asmenų skaičiaus, proc.</t>
  </si>
  <si>
    <t>Tarptautinėse varžybose laimėta 1-3 vietų</t>
  </si>
  <si>
    <t xml:space="preserve"> Krepšinio plėtros programos įgyvendinimas</t>
  </si>
  <si>
    <t>Komandų, dalyvaujančių šalies, Baltijos šalių ir tarptautinėse aukščiausio rango varžybose skaičius</t>
  </si>
  <si>
    <t xml:space="preserve"> Šalies ir Baltijos šalių aukščiausio rango varžybose laimėta 1-3 vietų</t>
  </si>
  <si>
    <t>Įrengta paplūdimio tinklinio aikštelė prie Talkšos ežero</t>
  </si>
  <si>
    <t>Šiaulių teniso mokykla (145914880)</t>
  </si>
  <si>
    <t>1500</t>
  </si>
  <si>
    <t>3000</t>
  </si>
  <si>
    <t>1800</t>
  </si>
  <si>
    <t>Suaugusiųjų neformaliojo švietimo programų vykdymas</t>
  </si>
  <si>
    <t>Šiaulių miesto savivaldybės ir jos teritorijoje veikiančių aukštųjų mokyklų bendradarbiavimo programos vykdymas</t>
  </si>
  <si>
    <t>Įstaigų, kuriose įdiegta ir veikianti apskaitos sistema sk.</t>
  </si>
  <si>
    <t>Įgyvendinamų programų sk.</t>
  </si>
  <si>
    <t>Dalyvaujančių aukštųjų mokyklų sk.</t>
  </si>
  <si>
    <t>3-5</t>
  </si>
  <si>
    <t>Įsigytų automobilių skaičius</t>
  </si>
  <si>
    <t>VB(KT)</t>
  </si>
  <si>
    <t>Brandos egzaminams organizuoti ir vykdyti (MK 6%)</t>
  </si>
  <si>
    <t>Pedagoginių darbuotojų tarifinių atlygių koeficientų skirtumų išlyginimui (MK 6%)</t>
  </si>
  <si>
    <t>Profesinės linkmės moduliams neformaliojo švietimo mokyklose finansuoti (MK 6%)</t>
  </si>
  <si>
    <t>Įstaigų, kurioms skiriama lėšų iš MK 6%, skaičius</t>
  </si>
  <si>
    <t>Egzaminų vykdytojų ir vertintojų sk.</t>
  </si>
  <si>
    <t>Profesinės linkmės meninio ugdymo programų modulių sk.</t>
  </si>
  <si>
    <t>Formalųjį švietimą papildančios programų sk.</t>
  </si>
  <si>
    <t>Švietimo skyrius  (12), Apskaitos skyrius (04)</t>
  </si>
  <si>
    <t>Mokinių, kuriems kompensuojamas važiavimas į mokyklą, sk.</t>
  </si>
  <si>
    <t>Finansuoti viešųjų įsatigų, įgyvendinančių bendrąsiais ir specialiąsias ugdymo programas, veiklą (MK 94% +SB)</t>
  </si>
  <si>
    <t>Švietimo skyrius  (12)</t>
  </si>
  <si>
    <t>VšĮ Šiaulių universiteto gimnazija</t>
  </si>
  <si>
    <t xml:space="preserve">VšĮ Šiaulių jėzuitų mokykla </t>
  </si>
  <si>
    <t>VšĮ ,,Smalsieji pabiručiai“</t>
  </si>
  <si>
    <t>VšĮ ugdymo įstaigų sk.</t>
  </si>
  <si>
    <t>Pailgintų grupių  sk.</t>
  </si>
  <si>
    <t>Pailgintų priešmokyklinio ugdymo grupių atidarymas bendrojo ugdymo mokyklose</t>
  </si>
  <si>
    <t>Ikimokyklinių įstaigų sk.</t>
  </si>
  <si>
    <t>Vaikų, lankančių priešmokyklinio ugdymo grupes (2016-09-01) sk.</t>
  </si>
  <si>
    <t>Pagal ikimokyklinę programą ugdomų vaikų (2016-09-01)sk.</t>
  </si>
  <si>
    <t>Švietimo skyrius  (12), Apskaitos skyrius</t>
  </si>
  <si>
    <t>Všį ikimokyklinio ugdymo įstaigų sk.</t>
  </si>
  <si>
    <t>VšĮ ,,Garso servisas“</t>
  </si>
  <si>
    <t>VšĮ ,,Mažieji šnekoriai“</t>
  </si>
  <si>
    <t>VšĮ ,,Mūsų kiemelis“</t>
  </si>
  <si>
    <t>VšĮ ,,Mūsų draugas“</t>
  </si>
  <si>
    <t>VšĮ Šiaulių Valdorfo darželio-mokyklos bendruomenė</t>
  </si>
  <si>
    <t>Finansuoti ikimokyklinio ir priešmokyklinio ugdymo programas vykdančias viešąsias įstaigas</t>
  </si>
  <si>
    <t>Programų vykdymas neformaliojo vaikų švietimo įstaigose</t>
  </si>
  <si>
    <t>Programų neformaliojo vaikų švietimo mokyklose finansavimas</t>
  </si>
  <si>
    <t>Neformaliojo vaikų švietimo teikėjų skaičius (2017-02-01)</t>
  </si>
  <si>
    <t>Mokinių, dalyvaujančių neformaliojo vaikų švietimo programose, skaičius                   (2017-02-01)</t>
  </si>
  <si>
    <t>Lankančių nevalstybinių švietimo įstaigų ir laisvųjų mokytojų įgyvendinamas neformaliojo vaikų švietimo programas vaikų skaičius (2016-11-01)</t>
  </si>
  <si>
    <t>Stovyklaujančių vaikų sk.</t>
  </si>
  <si>
    <t>Atlikta dalis pastato atnaujinimo darbų proc.</t>
  </si>
  <si>
    <t>Atlikta sporto salės statybos darbų proc.</t>
  </si>
  <si>
    <t>Aptvertas Lieporių gimnazijos stadionas</t>
  </si>
  <si>
    <t>28</t>
  </si>
  <si>
    <t>Ikimokyklinio ugdymo įstaigų stogų dangos ir lietaus vandens nuvedimo sistemų keitimas II-IV etapai</t>
  </si>
  <si>
    <t>Švietimo skyrius (12), Statybos ir renovacijos skyrius (06)</t>
  </si>
  <si>
    <t>31</t>
  </si>
  <si>
    <t>Šiaulių švietimo įstaigų pastatų nuogrindų remontas ir išorės sienų apšiltinimas</t>
  </si>
  <si>
    <t>Parengtas techninis projektas instaliacijos, vandentiekio ir nuotekų sistemoms pakeisti</t>
  </si>
  <si>
    <t>Švietimo skyrius (12),  Statybos ir renovacijos skyrius (06)</t>
  </si>
  <si>
    <t>Aptvertų įstaigų teritorijų skaičius(l/d "Bangelė", "Berželis", "Eglutė", "Gintarėlis", "Kūlverstukas", P.Avižonio regos c., l/d "Pupų pėdas", "Pušelė", "Rugiagėlė", "Saulutė", "Voveraitė", "Žilvitis", Specialiojo ugdymo centras, Sutr. klausos vaikų ugd. centras, Logopedinė mokykla, "Saulės" pr. mokykla, Centro pr. mokykla ir progimnazijos, vykdančios priešmokyklinį ugdymą)</t>
  </si>
  <si>
    <t>Parengta dokumentacija, reikalinga paraiškos parengimui kompl.</t>
  </si>
  <si>
    <t xml:space="preserve"> Statybos ir renovacijos skyrius (06),  Sveikatos skyrius (17), VšĮ Šiaulių reabilitacijos centras (191847935)</t>
  </si>
  <si>
    <t>Įrengta automobilių stovėjimo aikštelė</t>
  </si>
  <si>
    <t>Modernizuoti VšĮ Šiaulių centro polikliniką</t>
  </si>
  <si>
    <t>Sveikatos skyrius (17), VšĮ Šiaulių centro poliklinika (145370959)</t>
  </si>
  <si>
    <t>Dienos socialinės globos paslaugas gavusių neįgaliųjų ar specialiųjų poreikių vaikų sk.</t>
  </si>
  <si>
    <t>Vykdytų sveikatinimo iniciatyvų, prevencinių programų sk.</t>
  </si>
  <si>
    <t>55</t>
  </si>
  <si>
    <t>Finansuotų projektų sk.</t>
  </si>
  <si>
    <t>Sveikatos skyrius (17),Šiaulių sporto mokykla ,,Atžalynas" 14591461</t>
  </si>
  <si>
    <t>Stebėsenos ataskaitos ir pasiūlymai dėl gyventojų sveikatos būklės gerinimo sk.</t>
  </si>
  <si>
    <t>Parengtų informacinių pranešimų, straipsnių sk./ 1000 gyv.</t>
  </si>
  <si>
    <t>0,8</t>
  </si>
  <si>
    <t>Sveikatinimo renginių sk./ 1000 gyv.</t>
  </si>
  <si>
    <t>0,3</t>
  </si>
  <si>
    <t>Sveikatinimo renginiuose dalyvavusių asmenų sk. / 1000 gyv.</t>
  </si>
  <si>
    <t>35</t>
  </si>
  <si>
    <t>Konsultavimo paslaugų sk. / 1000 gyv.</t>
  </si>
  <si>
    <t>Pravestų privalomųjų sveikatos mokymų sk.</t>
  </si>
  <si>
    <t>Visuomenės sveikatos biuras (300605778)</t>
  </si>
  <si>
    <t>Suteiktų konsultacijų mokiniams sk./ 1000 mok</t>
  </si>
  <si>
    <t>Organizuotų sveikatinimo renginių sk./ 1000 mok</t>
  </si>
  <si>
    <t>Sveikatingumo renginiuose dalyvavusių mokinių  sk./ 1000 mok.</t>
  </si>
  <si>
    <t>70</t>
  </si>
  <si>
    <t>2000</t>
  </si>
  <si>
    <t>715</t>
  </si>
  <si>
    <t>Organizuotų sveikatinimo renginių sk./ 1000 mok.</t>
  </si>
  <si>
    <t>Sveikatingumo renginiuose dalyvavęusiųmokiniaų sk./ 1000 mok.</t>
  </si>
  <si>
    <t>Suteiktų konsultacijų mokiniams sk./ 1000 mok.</t>
  </si>
  <si>
    <t>840</t>
  </si>
  <si>
    <t>Sveikatingumo renginiuose dalyvavusių mokinių sk,/ 1000 mok.</t>
  </si>
  <si>
    <t>50</t>
  </si>
  <si>
    <t>1250</t>
  </si>
  <si>
    <t>Paslaugos gavėjų sk.</t>
  </si>
  <si>
    <t>VšĮ Šiaulių centro poliklinika  (145370959), Sveikatos skyrius (17)</t>
  </si>
  <si>
    <t>Suteiktų konsultacijų sk.</t>
  </si>
  <si>
    <t>Atliktų tyrimų sk.</t>
  </si>
  <si>
    <t>Organizuoti privalomojo profilaktinio aplinkos kenksmingumo pašalinimą tikslinės grupės asmenims</t>
  </si>
  <si>
    <t>Sveikatos skyrius (17), Civilinės saugos, viešosios tvarkos ir sanitarijos skyrius (18)</t>
  </si>
  <si>
    <t>Gavusiųjų paslaugas sk.</t>
  </si>
  <si>
    <t>globos lovų sk.</t>
  </si>
  <si>
    <t>vietų sk.</t>
  </si>
  <si>
    <t>gavėjų sk.</t>
  </si>
  <si>
    <t>Socialinių paslaugų teikimas socialinės globos įstaigose vaikams ir suaugusiems asmenims</t>
  </si>
  <si>
    <t>700</t>
  </si>
  <si>
    <t>VB (VF)</t>
  </si>
  <si>
    <t>300</t>
  </si>
  <si>
    <t>Viešųjų darbų programos įgyvendinimas</t>
  </si>
  <si>
    <t>Asmenų   (užimta vaikų) sk.</t>
  </si>
  <si>
    <t>Didinti socialinių paslaugų prieinamumą</t>
  </si>
  <si>
    <t>Mažinti pažeidžiamų gyventojų grupių socialinę atskirtį.</t>
  </si>
  <si>
    <t>Įgyvendinti socialinės apsaugos sistemą, mažinančią socialinę atskirtį ir užtikrinančią pažeidžiamų gyventojų grupių socialinę integraciją</t>
  </si>
  <si>
    <t>Šiaulių miesto savivaldybės Socialinių paslaugų centras</t>
  </si>
  <si>
    <t>Socialinių paslaugų skyrius (08), Socialinių paslaugų centras (145746984)</t>
  </si>
  <si>
    <t>Paslaugų gavėjų sk.</t>
  </si>
  <si>
    <t>Pritaikytų būstų sk.</t>
  </si>
  <si>
    <t>7000</t>
  </si>
  <si>
    <t>Socialinių paslaugų skyrius (08), Šiaulių miesto savivaldybės vaikų globos namai (191015237)</t>
  </si>
  <si>
    <t>Vietų sk.</t>
  </si>
  <si>
    <t>190</t>
  </si>
  <si>
    <t xml:space="preserve">Socialinių paslaugų skyrius (08),  </t>
  </si>
  <si>
    <t>Projekt7 valdymo sk, (20), Socialinių paslaugų skyrius (08), Socialinių paslaugų centras (145746984),  Globos namai (191784958) Projekto vadovas - Inga Mituzaitė</t>
  </si>
  <si>
    <t>Asmenų (šeimų),   gavusių paslaugas sk.</t>
  </si>
  <si>
    <t>ES(LIK)</t>
  </si>
  <si>
    <t>Paslaugų rūšys</t>
  </si>
  <si>
    <t>Šeimų sk.</t>
  </si>
  <si>
    <t>Įgyvendinti projektą "Kompleksinės paslaugos šeimai Šiaulių miesto savivaldybėje"</t>
  </si>
  <si>
    <t>Socialinių paslaugų skyrius (08), Projektų valdymo sk, (20) Projekto vadovė - Rita Montvilienė</t>
  </si>
  <si>
    <t>Asmenų (šeimų),   gavusių paslaugas sk.</t>
  </si>
  <si>
    <t>Socialinių paslaugų skyrius (08), Ekonomikos ir  investicijų skyrius (03) Statybos ir renovacijos skyrius (06) 19184787892 Projekto vadovė - Inga Mituzaitė</t>
  </si>
  <si>
    <t>Atnaujintas pastatas su priestatu</t>
  </si>
  <si>
    <t xml:space="preserve">UŽtikrinti valstybės garantuotos piniginės socialinės paramos  teikimą </t>
  </si>
  <si>
    <t>6320</t>
  </si>
  <si>
    <t>Socialinių išmokų ir kompensacijų skyrius (09</t>
  </si>
  <si>
    <t>232</t>
  </si>
  <si>
    <t>2020</t>
  </si>
  <si>
    <t xml:space="preserve">Keleivinio transporto vežėjų išlaidų (negautų pajamų) už lengvatinį keleivių vežimą reguliaraus susisiekimo maršrutais  kompensavimas </t>
  </si>
  <si>
    <t>Ekonomikos ir investicijų skyrius (03), L. Rinkevičienė</t>
  </si>
  <si>
    <t>9000</t>
  </si>
  <si>
    <t>Ekonomikos ir investicijų skyrius (03), B. Bendžiuvienė</t>
  </si>
  <si>
    <t>Gavėjų sk.</t>
  </si>
  <si>
    <t>2200</t>
  </si>
  <si>
    <t>Socialiai remtinų, socialinės rizikos šeimų vaikų vasaros poilsio užmiesčio ir dieninio tipo vasaros stovyklose finansavimas</t>
  </si>
  <si>
    <t>Vaikų teisių apsaugos skyrius (19)</t>
  </si>
  <si>
    <t>Vaiko teisių apsaugos skyrius (19)</t>
  </si>
  <si>
    <t>Didinti socialiai pažeidžiamų gyventojų gerovę ir socialinę aprėptį aprūpinant juos būstu</t>
  </si>
  <si>
    <t>Tinkamai eksploatuoti, remontuoti ir naudoti Savivaldybei nuosavybės teise priklausančius būstus</t>
  </si>
  <si>
    <t>Užtikrinti skolų išieškojimą ir skolininkų iškeldinimą iš Savivaldybei nuosavybės teise priklausančių būstų</t>
  </si>
  <si>
    <t>Savivaldybei nuosavybės teise priklausančių būstų eksploatavimo, administravimo,kaupimo, nuomos mokesčio surinkimo, komunalinių mokesčių, remonto išlaidų apmokėjimas</t>
  </si>
  <si>
    <t>Nupirkti gyvenamojo namo Radviliškio g. 124 projektavimo paslaugas (naujų kadastro vienetų formavimas), kitų projektavimo darbų apmokėjimas</t>
  </si>
  <si>
    <t>Savivaldybei  nuosavybės teise priklausančio nekilnojamojo turto renovacijos išlaidų apmokėjimas</t>
  </si>
  <si>
    <t>Socialinių išmokų ir kompensacijų skyrius (09)  Ija Jencienė</t>
  </si>
  <si>
    <t>Didinti būsto prieinamumą pažeidžiamoms gyventojų grupėms</t>
  </si>
  <si>
    <t>Socialinių išmokų ir kompensacijų skyrius (09), Socialinių paslaugų skyrius (08), Projektų valdymo skyrius (20) Projekto vadovė - Asta Berginienė</t>
  </si>
  <si>
    <t>Įgyvendinti projektą "Socialinio būsto fondo plėtra Šiaulių miesto savivaldybėje"</t>
  </si>
  <si>
    <t xml:space="preserve">SB (LIK) </t>
  </si>
  <si>
    <t>ES (LIK)</t>
  </si>
  <si>
    <t>Nupirktų butų sk.</t>
  </si>
  <si>
    <t>Teismo sprendimų sk.</t>
  </si>
  <si>
    <t>Apmokėtos išlaidos  proc.</t>
  </si>
  <si>
    <t>Apmokėtos projektavimo paslaugos  proc.</t>
  </si>
  <si>
    <t>Apmokėtos renovacijos išlaidos proc.</t>
  </si>
  <si>
    <t>Teikti paramą būstui išsinuomoti</t>
  </si>
  <si>
    <t>Būsto nuomos ar išperkamosios būsto nuomos mokesčių dalies kompensacijos mokėjimas</t>
  </si>
  <si>
    <t>Padengtos išlaidos  proc.</t>
  </si>
  <si>
    <t xml:space="preserve">Teisinėms išlaidoms </t>
  </si>
  <si>
    <t xml:space="preserve">Organizuota mokymų/dalyvių </t>
  </si>
  <si>
    <t>Įsigyta strateginio planavimo ir biudžeto formavimo programa</t>
  </si>
  <si>
    <t>Išnuomota kompiuterinės technikos</t>
  </si>
  <si>
    <t>Įsigyta kompiuterinės technikos</t>
  </si>
  <si>
    <t>Įsigyta organizacinės technikos</t>
  </si>
  <si>
    <t>Įsigyta programinė įranga</t>
  </si>
  <si>
    <t>Įsigyta duomenų saugyklų</t>
  </si>
  <si>
    <t>Eksploatuojama kompiuterių</t>
  </si>
  <si>
    <t>Išnuomota  programinės įrangos licencijų</t>
  </si>
  <si>
    <t xml:space="preserve">11 Savivaldybės veiklos programa </t>
  </si>
  <si>
    <t>Savivaldybės tarybos ir Savivaldybės tarybos sekretoriato finansinio, ūkinio bei materialinio aptarnavimo užtikrinimas</t>
  </si>
  <si>
    <t>Civilinės metrikacijos skyrius (10)</t>
  </si>
  <si>
    <t>21</t>
  </si>
  <si>
    <t>Neveiksnių asmenų būklės peržiūrėjimo užtikrinimas</t>
  </si>
  <si>
    <t>Sveikatos skyrius</t>
  </si>
  <si>
    <t>Projektų valdymo metodikos rengimas/diegimas ir darbuotojų kompetencijų tobulinimas</t>
  </si>
  <si>
    <t>Parengta projektų valdymo metodika, vnt</t>
  </si>
  <si>
    <t>Darbuotojų, patobulinusių kompetenciją  sk.</t>
  </si>
  <si>
    <t>Paslaugų ir asmenų aptarnavimo kokybės gerinimas</t>
  </si>
  <si>
    <t>Bendrųjų reikalų skyrius  (15) , Projektų valdymo skyrius (20)</t>
  </si>
  <si>
    <t>Patobulinti viešojo administravimo pasl. organizavimo ir teikimo procesai, vnt.</t>
  </si>
  <si>
    <t>Pagerėjęs gyv. pasitenkinimas ŠMSA teikiamomis viešojo adm. Paslaugomis</t>
  </si>
  <si>
    <t>Įgyvendinta ekspertizė ir užtikrinta vykdymo priežiūra, proc.</t>
  </si>
  <si>
    <t>Įgyvendintų projektų sk.</t>
  </si>
  <si>
    <t>Parengti finansavimo sąlygų aprašai, vnt</t>
  </si>
  <si>
    <t>Strateginio planavimo ir finansų skyrius (02)</t>
  </si>
  <si>
    <t>Užtikrintas rinkliavos organizavimas, proc.</t>
  </si>
  <si>
    <t>Civilinės saugos, viešosios tvarkos ir sanitarijos skyrius (18), Strateginio planavimo ir finansų skyrius (02) </t>
  </si>
  <si>
    <t>Profesinio rengimo ir aukštojo mokslo inžinerinės ir IT krypties stiprinimo programoje dalyvaujančių moksleivių ir studentų skaičius</t>
  </si>
  <si>
    <t>Koncertinė-edukacinė programa ,,Šiauliai-Omaha: susitikę dainoje“</t>
  </si>
  <si>
    <t>KT(VB)</t>
  </si>
  <si>
    <t>Užtikrinti socialinių globėjų centro veiklą</t>
  </si>
  <si>
    <t>Vaikų globos namai (191015237)</t>
  </si>
  <si>
    <t>Socialinių globėjų sk.</t>
  </si>
  <si>
    <t>Socialinės rizikos grupės vaikų gerovės kėlimas Šiaulių miesto ir rajono savivaldybėse</t>
  </si>
  <si>
    <t>Socialinių paslaugų skyrius (08), Šiaulių miesto savivaldybės socialinių paslaugų centras (145746984)</t>
  </si>
  <si>
    <t>Užtikrintas projekto veiklų tęstinumas proc.</t>
  </si>
  <si>
    <t>Pastato kapitalinis remontas BĮ Šiaulių miesto savivaldybės sutrikusio vystymosi kūdikių namuose</t>
  </si>
  <si>
    <t>Atnaujinta įstaigos teritorijos danga proc.</t>
  </si>
  <si>
    <t>Įsigyta naujos skaitmeninės rentgeno įrangos vnt.</t>
  </si>
  <si>
    <t>Gyventojų kortelės integravimas į teikiamų paslaugų valdymą Jelgavos ir Šiaulių savivaldybėse</t>
  </si>
  <si>
    <t>Sukurta gyventojų kortelės veikimo koncepcija  vnt.</t>
  </si>
  <si>
    <t xml:space="preserve"> Projektų valdymo skyrius (20), Giedrė Chrapač, Bendrųjų reikalų skyrius  (15)  </t>
  </si>
  <si>
    <t>Civilinės saugos sistemos gerinimas Šiaulių ir Jelgavos miestuose (saugios savivaldybės koncepsija)</t>
  </si>
  <si>
    <t>Projektų valdymo skyrius (20), Civilinės saugos, viešosios tvarkos ir sanitarijos skyrius (18)</t>
  </si>
  <si>
    <t>Įsteigtas informacijos ir įvykių operatyvaus valdymo koordinacinis centras</t>
  </si>
  <si>
    <t>Vystyti efektyvią komunalinių atliekų tvarkymo sistemą</t>
  </si>
  <si>
    <t xml:space="preserve">Komunalinių atliekų tvarkymas </t>
  </si>
  <si>
    <t>Komunalinių atliekų surinkimas</t>
  </si>
  <si>
    <t>Komunalinių atliekų tvarkymas (šalinimas ir apdorojimas)</t>
  </si>
  <si>
    <t>viso 03 01 01 01 01</t>
  </si>
  <si>
    <t>Komunalinių atliekų surinkimo aikštelių įrengimas/rezervas</t>
  </si>
  <si>
    <t>Komunalinių atliekų surinkimo konteinerių įsigijimas, dalinimas</t>
  </si>
  <si>
    <t>Komunalinių atliekų rūšiuojamojo surinkimo infrastruktūros plėtra Šaulių regione</t>
  </si>
  <si>
    <t>Miesto ūkio ir aplinkos skyrius (07), Projektų valdymo skyrius (20)</t>
  </si>
  <si>
    <t>Gausinti miesto želdinius, gerinti esamų želdinių kokybę, apsaugoti vertingas gamtines teritorijas</t>
  </si>
  <si>
    <t>Žemės sklypų kadastrinių matavimų atlikimas  ir atskirųjų želdynų įrašymo į Nekilnojamo turto registrą ir kadastrą bei  miesto želdynų inventorizavimo organizavimas</t>
  </si>
  <si>
    <t>Įregistruota želdynų žemės sklypų, vnt.</t>
  </si>
  <si>
    <t>Parengta želdynų dokumentacija, vnt.</t>
  </si>
  <si>
    <t>Želdynų pertvarkymo projektų parengimas ir įgyvendinimas</t>
  </si>
  <si>
    <t>Parengti projektai ir atlikti tvarkymo darbai, vnt.</t>
  </si>
  <si>
    <t>Želdinių priežiūros (tręšimas, genėjimas, kaštonų lapų tvarkymas) vykdymas</t>
  </si>
  <si>
    <t>Užtikrinti želdinių priežiūrą (genėjimas, atžalų šalinimas, kelmų sutvarkymas, laistymas, tręšimas, kaštonų lapų surinkimas), pagal skirtą finansavimą proc.</t>
  </si>
  <si>
    <t>Naujų želdinių prie miesto gatvių, parkuose ir skveruose sodinimas</t>
  </si>
  <si>
    <t>Prūdelio tvenkinio kraštovaizdžio formavimas ir ekologinės būklės gerinimas</t>
  </si>
  <si>
    <t>Įgyvendinta priemonių tvarkant kraštovaizdį</t>
  </si>
  <si>
    <t>Šiaulių miesto paviršinių vandens telkinių pakrančių tvarkymas</t>
  </si>
  <si>
    <t>Lietaus nuotekų sistemos griovių tvarkymas</t>
  </si>
  <si>
    <t>Tvarkomos pakrantės prie paviršinių vandens telkinių vnt.</t>
  </si>
  <si>
    <t>Įgyvendinti projektą "Šiaulių miesto paviršinių nuotekų tvarkymo sistemos inventorizavimas, paviršinių nuotekų tvarkymo infrastruktūros rekonstravimas ir plėtra"</t>
  </si>
  <si>
    <t>Inventorizuoto paviršinių nuotekų nuotakyno ilgis (km)</t>
  </si>
  <si>
    <t>Rekonstruoti paviršinių nuotekų tinklai (km)</t>
  </si>
  <si>
    <t>Nepasirašytos 2 sutartys (bendra 2000,00 eurų suma) su Šiaulių nevyriausybinių organizacijų konfederacija, nes neatsiskaitė už neteisėtai panaudotas 2016 m. vykdyto projekto lėšas. Šiaulių krašto socialinių pedagogų asociacija įgyvendino projektą, nepasirašę finansavimo sutarties, todėl, vadovaujantis Finansavimo sutarties 8 p. (Išlaidos laikomos tinkamomis finansuoti, jei jos patirtos nuo savivaldybės biudžeto lėšų naudojimo Sutarties pasirašymo su Savivaldybės administracija dienos), išlaidos nebuvo pateisintos, lėšos (200 eurų) grąžintos į Savivaldybės biudžetą. Lietuvos socialdemokratinio jaunimo sąjungos filialas "Šiaulių miesto skyrius" dėl aritmetinės klaidos grąžino 0,78 eurus. Buvo planuota, kad įsiregistruos/ar persiregistruos 8 NVO (skirta 1500 eurų). Dokumentus pateikė 5 NVO, bendrai 801,60 eurų sumai, NVO taryba nutarė kompensuoti 641,60 eurų (NVO tarybos 2017-12-06 protokolas Nr. VT-74), likutis 858,40 eurų</t>
  </si>
  <si>
    <t>Jaunimo verslumo skatinimo programos įgyvendinimas</t>
  </si>
  <si>
    <t>Konsultuotų asmenų sk.</t>
  </si>
  <si>
    <t xml:space="preserve">Įsteigtų įmonių sk. </t>
  </si>
  <si>
    <t>Verslumo mokymo ir verslo informacinės sklaidos renginių sk.</t>
  </si>
  <si>
    <t>Informacijos apie Šiaulių miesto ir regiono turizmo galimybes pristatymas ir skleidimas</t>
  </si>
  <si>
    <t xml:space="preserve">Įgyvendinti projektą  „Savivaldybes jungiančios turizmo informacinės infrastruktūros plėtra </t>
  </si>
  <si>
    <t>Kultūros sk. (13), BĮ Turizmo informacijos centras (145398346)</t>
  </si>
  <si>
    <t>Įgyvendinti projektą „Tarptautinis kultūros turizmo kelias „Baltų kelias“</t>
  </si>
  <si>
    <t>Įrengtų informacinės infrastruktūros priemonių objektų</t>
  </si>
  <si>
    <t>Suorganizuota Baltų vienybės diena</t>
  </si>
  <si>
    <t>Sukurtas interaktyvių skaitmeninių instaliacijų programos dizainas</t>
  </si>
  <si>
    <t>Nepanaudotos visos suplanuotos lėšos, nes: a) dalis finansavimo sąlygų aprašų buvo patvirtinta ministrų įskymais vėliau nei buvo planuojama 2016 m. pabaigoje. Dėl šios priežastioes dalis investicinių projektų buvo rengiami vėliau; b) kol kas neprireikė lėšų numtytų daugiabučių namų modernizavimo investiciniams planams parengti; c) neužbaigta rengti ,,Naujojo Medelyno kvartalo Šiauliuose nusausinimo galimybių studija"; d) Negautos CPVA išvados dėl parengto investicijų  projekto tinkamumo naudoti privataus partnerio atrinkimui (be CPVA išvados nėra galimybės pagal sutartiniusįsipareigojimus apmokėti už atlikas paslaugas).</t>
  </si>
  <si>
    <t xml:space="preserve">Nepanaudotos lėšos susidarė dėl mažesnių nei buvo planuota materialaus turto įsigijimo kainų (lėšų sutaupymas), pvz., vien naudoto orlaivių nuledijimo automobilio įsigijimas leido sutaupyti 46 tūkst. Eur. 
Oro uostas iš skirtų lėšų įsigijo visas planuotas prekes/priemones. 2017-11-09 raštu Nr. 263 kreipėsi į Administracijos direktorių dėl papildomo neplanuoto ilgalaikio materialiojo turto įsigijimo iš sutaupytų lėšų,. Gavus pritarimą, iki gruodžio 29 d. įsigijo visas prekes. </t>
  </si>
  <si>
    <t>Šiaulių oro uosto veiklos plėtra</t>
  </si>
  <si>
    <t>Atnaujinti spec. transporto dalyvaujančio teikiant antžemines paslaugas techninį stovį, o esant būtinumui įsigyti naujus</t>
  </si>
  <si>
    <t>Infrastruktūros modernizavimas</t>
  </si>
  <si>
    <t>Įsigyti turtą skirtą aviacijos saugumui ir skrydžių saugai užtikrinti</t>
  </si>
  <si>
    <t>Įsigyti turtą oro uosto keleivių terminalo modernizavimui ir plėtrai</t>
  </si>
  <si>
    <t>Aviacijos saugumo užtikrinimo funkcijai vykdyti</t>
  </si>
  <si>
    <t>Įsigytas spec. transportas, teikiantis antžemines paslaugas</t>
  </si>
  <si>
    <t xml:space="preserve">Atnaujinta rekonstruojant patekimo į aerodromo teritoriją ir kontroliuojamos zonos vartai su teritorijos apšvietimu </t>
  </si>
  <si>
    <t>Įrengtas keleivių registracijos ir kontrolės punktas</t>
  </si>
  <si>
    <t>Įsigytas automobilis</t>
  </si>
  <si>
    <t>1/1/1</t>
  </si>
  <si>
    <t>Ekonominės plėtros ir investicijų pritraukimo ilgalaikės strategijos parengimas</t>
  </si>
  <si>
    <t>Parengta ilgalaikė strategija</t>
  </si>
  <si>
    <t>2017 m. pradėtas viešasis pirkimas  Ekonominės plėtros ir investicijų pritraukimo ilgalaikės strategijos parengimui, lėšos  perkeltos į 2018 m.</t>
  </si>
  <si>
    <t>Privatizuojamų objektų parengimas - turto vertinimas, notarų paslaugos vykdomas pagal poreikį. Lėšos bus reikalingos ir 2018 m.</t>
  </si>
  <si>
    <t>Lėšų buvo sutaupyta, kadangi buvo išnuomotas pastatas Kviečių g. 7 ir nebereikia mkokėti už pastato apsaugą ir sandarinti išdaužytus langus.</t>
  </si>
  <si>
    <t>2017 m. buvo perduota UAB ,,Šiaulių vandenys" tik 18 km. lietaus nuotekų tinklų, tiek kiek reikia vykdyti lietaus nuotekų rekonstrukcijos projektui. 2018 m. reikia numatyti apie 50 tūkst. Eur lėšų.</t>
  </si>
  <si>
    <t>2017 m. buvo kompensuota  tik vienai Vilniaus g. 32 daugiabučių namų savininkų bendrijai. Lėšos reikalingos ir 2018 m.</t>
  </si>
  <si>
    <t>Atliktas Šiaulių miesto vandens tiekimo ir nuotekų tvarkymo infrastruktūros specialiojo plano keitimas, bei Tarptautinio Šiaulių karinio oro uosto teritorijos ir jos prieigų Šiaulių mieste (Lietuvos kariuomenės karinių oro pajėgų aviacijos bazė) detalaus plano koregavimas.</t>
  </si>
  <si>
    <t>Atliktas Talšos detaliojo plano koregavimas, ir Industrinio parko (teritorijos šalia Dubijos, Radviliškio, P. Motiekaičio gatvių) Šiauliuose detaliojo plano koregavimas</t>
  </si>
  <si>
    <t>Rengėjai pagal numatytus terminus nebaigė Paviršinių nuotekų tvarkymo spec. plano, Salduvės parko teritorijos detaliojo plano koregavimo ir Kvartalo tarp Žemaitės, Vilniaus, Dvaro gatvių ir Aušros alėjos detaliojo plano. Apie planuojamas nepanaudoti lėšas  buvo informuota 2017-07-21 raštu Nr. SVA-491 ir 2017-11-08 raštu Nr. SVA-736.  232,4 tūkst. Eur. buvo galima naudoti inžinerinei infrastruktūrai gerinti.</t>
  </si>
  <si>
    <t>Atliktas Aplinkkelio A9 įrengimui reikalingų žemės sklypų paėmimo visuomenės poreikiams projektas. Paimti 5 žemės sklypai visuomenės poreikiams. Pagal bendradarbiavimo sutartį dalį lėšų (40,0 tūkst.) dengė Šiaulių rajono savivaldybė.</t>
  </si>
  <si>
    <t>Vyksta Aukštabalio gatvės tęsinio paėmimo visuomenės poreikiams procedūros. Dėl jo baigties neprognozuojame, nes vyksta teisminiai ginčai su E. Danilovu.  Apie nepanaudotas lėšas  buvo informuota 2017-11-08 raštu Nr. SVA-736</t>
  </si>
  <si>
    <t>Atlikti 4 žemės sklypų kadastriniai matavimai. Atnaujinti 7 žemės sklypų kadastro duomenys. Parengtas 1 žemės sklypų formavimo ir pertvarkymo projektas. 4 žemės sklypai įregistruoti Nekilnojamojo turto registre.</t>
  </si>
  <si>
    <t xml:space="preserve">Neatsirado poreikio. Kadastriniai matavimai ir žemės sklypų formavimo ir pertvarkymo projektai pagrinde buvo rengiami iš 153 šaltinio. </t>
  </si>
  <si>
    <t>Atlikta 81 žemės sklypo kadastriniai matavimai, iš jų 50 gatvių juostos žemės sklypai. Parengta 21 žemės sklypų formavimo ir pertvarkymo projektai.                                    48 žemės sklypai įregistruoti Nekilnojamojo turto registre.</t>
  </si>
  <si>
    <t>Apie planuojamas nepanaudoti lėšas  buvo informuota 2017-07-21 raštu Nr. SVA-491. 150,0 tūkst. Eur. buvo galima naudoti inžinerinei infrastruktūrai gerinti.</t>
  </si>
  <si>
    <t xml:space="preserve">Parengtas ir įgyvendintas Signatarų alėjos Lieporių parke sutvarkymo idėjos projektas, t. y. Lieporių parke įrengti dekoratyviniai įrenginiai - pastatytos atminimo lentos. Atliktas Signatarų įamžinimo prie J. Janonio gimnazijos idėjos konkursas ir įrengtas meninis akcentas, skirtas keturiems 1918 m. vasario 16 d. Lietuvos nepriklausomybės akto signatarams įamžinti. Papuošta Kalėdinė eglė: puošybos elementų nuoma, dekoracijų montavimo darbai, Kalėdinės eglės dekoravimas, karkaso nuoma, eglės montavimo darbai. Nupirktos smulkios LED girliandos.   </t>
  </si>
  <si>
    <t>Projektai  perkelti į 2018 m. - Pasaulio teisuolių įamžinimas Pasaulio teisuolių skvere Ežero g. 18; Meninio akcento skvere tarp Ežero g. ir Trakų g. projektas; Šiaulių geto teritorijų įamžinimo projektų parengimo paslauga ir jų įgyvendinimas. Šiaulių geto teritorijų įamžinimo projektas apjungtas su Žudynių vietos Aviacijos g. įamžinimo projektoparengimo paslauga ir jų įgyvendinimas. Apie planuojamas nepanaudoti lėšas  buvo informuota 2017-11-08 raštu Nr. SVA-736</t>
  </si>
  <si>
    <t>Paminklo „Tautos laisvė“ idėjos konkurso įgyvendinimas perkeltas į 2018 m</t>
  </si>
  <si>
    <t>Žudynių vietos Aviacijos g. įamžinimo projekto parengimo paslauga ir jo įgyvendinimas perkeltas į 2018 m.</t>
  </si>
  <si>
    <t>Sutvarkytų kultūros paveldo objektų sk.</t>
  </si>
  <si>
    <t>Vykdoma Lietuvos karo lakūno, savanorio, leitenanto Juoszo Kumpio kapo (unikalus kodas Kultūros vertybių registre - 16963 )tvarkybos darbų projekto parengimo paslauga ir jo įgyvendinimas, jaun. Puskarininkio Albino Palskio, Lietuvos karo lakūno, 3-iosios eskadrilės oro žvalgo, leitenanto Antano Rinbuto-Oželio kapų priežiūros darbai. Sumokėta avansu tvarkybos darbams skirtų medžiagų įsigijimui. Sutartis galioja iki 2018 m. liepos 5 d.</t>
  </si>
  <si>
    <t>Buvo planuojamos 2 papriemonės. Iš kurių Kultūros paveldo objekto - Lieporių senovės gyvenvietės (unikalus kodas Kultūros vertybių registre - 20881) archeologinių tyrimų atlikimas buvo nuspręsta nevykdyti.  Apie planuojamas nepanaudoti lėšas  buvo informuota 2017-11-08 raštu Nr. SVA-736</t>
  </si>
  <si>
    <t>Įgyvendinta Europos paveldo dienų '17: "Kultūrinis kraštovaizdis: nuo piliakalnių iki miesto bokštų" renginio organizavimo paslauga.</t>
  </si>
  <si>
    <t>1. Atnaujinta programinė įranga "GeoMap 2015" ir GIS GeoMap 2017 į GIS GeoMap 2018 su metine prenumerata. 2. Esri programinės įrangos ArcGIS for Server Workgroup Standard v.10.5 (iki 2 branduolių) serverio licencijos naujumo garantija ir metinis techninis aptarnavimas. 3. Atnaujinta Programinės įrangos "Akis Pro" v. 2015 įmonės licencija į "Akis Pro" v. 2017 įmonės licenciją, įskaitant vienerių metų naujumo garantiją ir techninį aptarnavimą</t>
  </si>
  <si>
    <t>Parengta 18 topografinių nuotraukų.</t>
  </si>
  <si>
    <t>Parengtas Mokslo paskirties pastato S. Dariaus ir S. Girėno g. 22 rekonstravimo techninis projektas. Atlikti apmokėjimai už vykdomų projektų ekspertizes, už statybų leidimus.</t>
  </si>
  <si>
    <t>Sutartys pasirašytos II-III ketv., projektuotojai vėluoja pagal grafikus, todėl projektai persikelia į 2018 m.Apie planuojamas nepanaudoti lėšas  buvo informuota 2017-11-08 raštu Nr. SVA-736</t>
  </si>
  <si>
    <t>Paslaugos teikiamos pagal poreikį</t>
  </si>
  <si>
    <t>550</t>
  </si>
  <si>
    <t>151</t>
  </si>
  <si>
    <t>Vienkartinė piniginė parama skiriama įvertinus gavėjų prašymus.</t>
  </si>
  <si>
    <t>77</t>
  </si>
  <si>
    <t xml:space="preserve">Planuojant lėšas buvo skaičiuojama, kad asmenys bus įdarbinami nuo liepos 1 d. ir dirbs iki lapkričio 30 d., tačiau darbo sutartys buvo pradėtos sudarinėti nuo liepos vidurio, o su kai kuriais asmenenimis ir vėliau; be to dalis lėšų buvo sutaupyta dėl dirbančiųjų nedarbingumo laikotarpių. </t>
  </si>
  <si>
    <t>13349</t>
  </si>
  <si>
    <t>22</t>
  </si>
  <si>
    <t>Palaipsniui įgyvendinama institucinės globos pertvarka - siekiama, kad be tėvų globos likę vaikai būtų apgyvendinti ne instituciniuose, bet  bendruomeniniuose vaikų namuose arba pas globėjus.</t>
  </si>
  <si>
    <t>Buvo suteiktos šios paslaugos:  kompleksinė pagalba krizinės motinystės atveju;  išvadų dėl asmens gebėjimo pasirūpinti savimi rengimas; socialinė priežiūra socialinės rizikos šeimoms; pagalba labiausiai skurstantiems asmenims (Labdaros ir paramos fondas "Maisto bankas")</t>
  </si>
  <si>
    <t>Projektą buvo planuota vykdyti 2017 metais, tačiau iškilus būtinybei koreguoti techninį projektą, projekto veiklos prasidės tik 2018 m. Lėšos bus reikalingos 2018 metais.</t>
  </si>
  <si>
    <t>1560</t>
  </si>
  <si>
    <t>8885</t>
  </si>
  <si>
    <t>Išmokos mokamos pagal poreikį</t>
  </si>
  <si>
    <t>6223</t>
  </si>
  <si>
    <t>33</t>
  </si>
  <si>
    <t>5935</t>
  </si>
  <si>
    <t>196</t>
  </si>
  <si>
    <t>1982</t>
  </si>
  <si>
    <t>Sumažėjo išmokų gavėjų skaičius</t>
  </si>
  <si>
    <t>1) 10799  2) 30938</t>
  </si>
  <si>
    <t>Pagal UAB "Busturas" gautus duomenis faktinė gavėjų reikšmė išskirta į dvi dalis: 1) pagal Šiaulių miesto savivaldybės tarybos sprendimą suteikiamos legvatos dalis, kurios gavėjams priskiriama 100 proc. lengvata.  2) pagal LR transporto lengvatų įstatymą išskiriama dalis - gavėjai su 50 proc. ir 80 proc. lengvata.</t>
  </si>
  <si>
    <t xml:space="preserve">Į 2017 m. vertinimo kriterijaus planuojamą reikšmę buvo įtraukta tik 100 proc. lengvatų gavėjų dalis. 2017 m. faktinė reikšmė buvo 1799 vnt didesnė, nei planuota dėl konkretaus važiavimo poreikio. Nuo 2018 m. planuojama vertinti visus lengvatų gavėjus, įskaitant gavėjus su 50 proc. ir 80 proc. lengvata, kurių dalis 2017 m. siekė daugiau kaip 30 tūkst. eurų. </t>
  </si>
  <si>
    <t>5762</t>
  </si>
  <si>
    <t xml:space="preserve">Padidėjus nuomos mokesčio surinkimo kontrolei, sumažėjo bylų skaičius perduodamų teismui. </t>
  </si>
  <si>
    <t xml:space="preserve">Išlaidos apmokėtos. Dėl padidėjusios daugiabučių gyv. namų administratorių kontrolės, dalis lėšų liko nepanaudota. </t>
  </si>
  <si>
    <t xml:space="preserve">Rodiklis nepasiektas dėl paslaugų tiekėjų vėlavimo. </t>
  </si>
  <si>
    <t>Išlaidos apmokamos pagal 3 kreditavimo sutartis (Draugystės per. 18, Aušros al. 29, Varpo g. 33, Šiauliuose)</t>
  </si>
  <si>
    <t>Asmenų, kuriems skirtos būsto nuomos ar išperkamosios būsto nuomos mokesčių dalies kompensacijos, skaičius - 21</t>
  </si>
  <si>
    <t xml:space="preserve">Planuota užimti 130 vaikų. Vaikų poilsiui užmiesčio vasaros stovyklose buvo nupirkta 130 kelialapių. Tiek dalyvių atitiko atrankos kriterijų ir sutiko dalyvauti veikloje. </t>
  </si>
  <si>
    <t>Užimta vaikų daugiau nei planuota. Veiklą vykdo 6 (šeši) vaikų dienos centrai.</t>
  </si>
  <si>
    <t>Organizuotos visos planuotos priemonės. Liko nepanaudotų lėšų dėl nedidelio besikreipusių įmonių (asmenų) dėl paramos kiekio.</t>
  </si>
  <si>
    <t>Nupirktas naudotas juostinis bagažo konvejeris; nupirktas naudotas orlaivių nuledijimo automobilis (1 vnt.); nupirktas naujas keleivinis mikroautobusas (1 vnt.)</t>
  </si>
  <si>
    <t>Koreguotas detalusis planas</t>
  </si>
  <si>
    <t>Įvykdytas detaliojo plano koregavimas, pakeistas aukštingumas iki 45 m</t>
  </si>
  <si>
    <t>Įrengti automatiniai vartai; atliktas dalinis teritorijos apšvietimas; įrengti kelio užtvarai</t>
  </si>
  <si>
    <t>Įsigytas rankinio bagažo patikros įrenginys</t>
  </si>
  <si>
    <t>Nupirktas rankinio bagažo patikros įrenginys; nupirkti rankiniai metalo detektoriai</t>
  </si>
  <si>
    <t>Įsigyta kuro rezervuaro įranga</t>
  </si>
  <si>
    <t>Nupirkta kuro rezervuarų įranga</t>
  </si>
  <si>
    <t>Nupirkti baldai, durys, įrankių komplektai</t>
  </si>
  <si>
    <t>Įsigyta kompiuterinė technika</t>
  </si>
  <si>
    <t>Nupirkti nešiojamas ir stacionarus kompiuteriai; daugiafunkcinis spausdinimo įrenginys, aukštą saugumo lygį atitinkantis dokumentų naikiklis</t>
  </si>
  <si>
    <t>Nupirktas naudotas keleivinis mikroautobusas (1 vnt.)</t>
  </si>
  <si>
    <t>Įvykdyta aviacijos saugumo funkcija, 100 proc.</t>
  </si>
  <si>
    <t>100 proc.</t>
  </si>
  <si>
    <t xml:space="preserve">Nurodytoje vietoje  įrengti paplūdimio tinklinio aikšteles nebuvo išduotas leidimas, todėl jas planuojama įrengti 2018 m. </t>
  </si>
  <si>
    <t>Įsigyta 1 keturvietė baidarė, 2 drakonų valtys ir 1 buriavimo Lazer klasės jachta su transportavimui skirta priekaba</t>
  </si>
  <si>
    <t xml:space="preserve">Parengtas investicijų projektas, kuris pateiktas vertinti </t>
  </si>
  <si>
    <t>Atlikti statybos darbai (inžinerinių tinklų ir pamatų įrengimas, pastato statyba, darbų atlikimas  50 proc.</t>
  </si>
  <si>
    <t>Pasirašytas susitarimas dėl darbų atlikimo iki 2018-04-25. Rangos sutartis galioja iki 2018-07-24 . Projekto įgyvendinimas užsitęsė dėl techninio projekto koregavimo. Reikalingos visos lėšos, tad lėšų likutis numatytas 2018 m. biudžete</t>
  </si>
  <si>
    <t>Atlikti aikštės grunto įrengimo darbai, darbų atlikimas proc. 60 proc.</t>
  </si>
  <si>
    <t xml:space="preserve">Dėl gamtinių sąlygų ir kito rangovo padaryto darbų broko sutartis pratęsta iki 2018-05-01. Kadangi nebaigti aikštės įrengimo darbai, Lietuvos futbolo federacijos skiriamos dirbtinės dangos aikštės negalėjome kloti. </t>
  </si>
  <si>
    <t>Lėšos perkeltos į 8 programą. Atlikti aikštės  įrengimo darbai (įrengtas pagrindas dirbtinės dangos aikštei pakloti, paklota dirbinės dangos aikštė), darbų atlikimas  proc. 100</t>
  </si>
  <si>
    <t>Atlikti lengvosios atletikos sektorių renovacija, 100 proc.. Neatlikta takų atnaujinimo darbai, nes gauta mažiau lėšų nei planuota</t>
  </si>
  <si>
    <t>8,8</t>
  </si>
  <si>
    <t>198</t>
  </si>
  <si>
    <t>186</t>
  </si>
  <si>
    <t>52,7</t>
  </si>
  <si>
    <t>2017 m. šalies varžybose po 3 metų pertraukos vėl dalyvavo  vyrų futbolo komanda</t>
  </si>
  <si>
    <t>Laimėtojais tapo moterų žolės riedulio, vyrų tinklinio,  moterų futbolo ir vyrų regbio 2 komandos.</t>
  </si>
  <si>
    <t>nuo 2017 m. vyrų tinklinio komanda pradėjo dalyvauti Baltijos tinklinio lygoje</t>
  </si>
  <si>
    <t>14,7</t>
  </si>
  <si>
    <t>Bendrojo ugdymo mokyklų skaičius</t>
  </si>
  <si>
    <t>Mokinių, kuriems įvertintas specialusis ugdymosi poreikis, skaičius</t>
  </si>
  <si>
    <t>VB (KT) 1434</t>
  </si>
  <si>
    <t>Mokytojų skaičius, kuriems skiriamos valstybės biudžeto lėšos, susijusios su mokytojų skaičiaus optimizavimu.</t>
  </si>
  <si>
    <t>VB (KT) 1435</t>
  </si>
  <si>
    <t>Pedagoginių darbuotojų (be vadovų ir skyrių vedėjų) skaičius bendrojo lavinimo mokyklose</t>
  </si>
  <si>
    <t>VB (KT) 1436</t>
  </si>
  <si>
    <t>Darbuotojų, kuriems skiriamos lėšos darbo apmokėjimo įstatymui laipsniškai įgyvendinti, skaičius 2017-01-01</t>
  </si>
  <si>
    <t>Mokyklų, kuriose įsteigti karjeros specialisto etatai, skaičius</t>
  </si>
  <si>
    <t xml:space="preserve">SKU modelio įgyvendinimas: mokyklų, įdiegusių socialinių kompetencijų ugdymo modelį, skaičius </t>
  </si>
  <si>
    <t>Atspausdintų, suformatuotų  ir išduotų naujų elektroninių mokinio pažymėjimų skaičius</t>
  </si>
  <si>
    <t>4000</t>
  </si>
  <si>
    <t xml:space="preserve">Vidutiniškai vienam mokiniui tenkantis plotas, m2 </t>
  </si>
  <si>
    <t>12,4</t>
  </si>
  <si>
    <t>Vidutiniškai vienam mokiniui tenkančios SB lėšos ugdymo aplinkos išlaikymui (tūkst. Eur)</t>
  </si>
  <si>
    <t>Įsteigtas choreografo etatas Didždvario gimnazijoje</t>
  </si>
  <si>
    <t>Įsteigtas muziejininko etatas J.Janonio gimnazijoje</t>
  </si>
  <si>
    <t>Įrengta krepšinio  aikštelė prie Romuvos gimnazijos</t>
  </si>
  <si>
    <t>Mokinių                      2017-09-01 skaičius</t>
  </si>
  <si>
    <t>Medelyno progimnazija grąžino lėšas, nes mokytoja, dalyvavusi egzaminų vykdyme, progimnazijoje nebedirba. Lėšos grąžintos į biudžetą.</t>
  </si>
  <si>
    <t>Apmokėjimas buvo vykdomas pagal realiai panaudotas mokinių važiavimo išlaidas vadovaujantis Administracijos direktoriaus 2017-01-17 įsakymu Nr. A-54</t>
  </si>
  <si>
    <t>Pagal ikimokyklinę ugdymo programą dirbančių mokytojų skaičius, kuriems skiriamos valstybės biudžeto lėšos, susijusios su mokytojų skaičiaus optimizavimu.</t>
  </si>
  <si>
    <t>Pedagoginių darbuotojų (be vadovų) skaičius ikimokyklinėse įstaigose</t>
  </si>
  <si>
    <t>Ikimokyklinių įstaigų, remontavusių grindis, išorinius laiptus ir duris, skaičius</t>
  </si>
  <si>
    <t xml:space="preserve">Vaikų, lankančių neformaliojo vaikų švietimo mokyklas, skaičius 2016-10-01 </t>
  </si>
  <si>
    <t>VB (KT) 1431</t>
  </si>
  <si>
    <t>Medelyno progimnazijos  pastato modernizavimas</t>
  </si>
  <si>
    <t>Atlikta pastato rekonstravimo darbų dalis, proc.</t>
  </si>
  <si>
    <t>Įrengto pagrindo dirbtinės dangos aikštei dydis, m2</t>
  </si>
  <si>
    <t>Paklotos dangos dydis, m2 ir įrengtas liftas</t>
  </si>
  <si>
    <t>3500/1</t>
  </si>
  <si>
    <t>Atliktų pastato rekonstravimo darbų dalis, proc.</t>
  </si>
  <si>
    <t>Atlikta dalis pastato atnaujinimo darbų, proc.</t>
  </si>
  <si>
    <t>Atliktų Jovaro progimnazijos aišktyno rekonstrukcijos darbų dalis, proc.</t>
  </si>
  <si>
    <t>Įrengta ,,Sandoros“ progimnazijos sporto aikštelė</t>
  </si>
  <si>
    <t>Įrengta Didždvario gimnazijos tinklinio aikštelė</t>
  </si>
  <si>
    <t>Formaliojo ir neformaliojo vaikų švietimo mokyklų langų keitimas ir stogų dangos ir lietaus vandens nuvedimo sistemų keitimas</t>
  </si>
  <si>
    <t>Pakeistų J. Turistų centro pastato langų dalis, proc.</t>
  </si>
  <si>
    <t>Suremontuoto Centro pradinės mokyklos stogo dalis, proc.</t>
  </si>
  <si>
    <t>Atnaujintos švietimo įstaigų teritorijų ir įvažiavimų dangos sk.</t>
  </si>
  <si>
    <t>Dėl blogų oro sąlygų neįsisavinta dalis lėšų, skirtų įstaigų teritorijų dangų ir įvažiavimų tvarkymui. Lėšos perkeltos į 2018 metus.</t>
  </si>
  <si>
    <t xml:space="preserve"> Aptvertų įstaigų teritorijų ir priešmokyklinio ugdymo grupių žaidimų aikštelių skaičius (Saulės pr. mokykla, Santarvės gimnazija ir progimnazijos, vykdančios priešmokyklinį ugdymą)</t>
  </si>
  <si>
    <t>25</t>
  </si>
  <si>
    <t>Ikimokyklinių įstaigų žaidimo aikštelių modernizavimas ir aplinkos gerinimas</t>
  </si>
  <si>
    <t>Ikimokyklinio ugdymo įstaigų, atnaujinusių žaidimo aikšteles, sk.</t>
  </si>
  <si>
    <t>26</t>
  </si>
  <si>
    <t>Šiaulių miesto švietimo įstaigų virtuvių atnaujinimas</t>
  </si>
  <si>
    <t>190532096</t>
  </si>
  <si>
    <t>,,Rasos“ progimnazijos valgyklos atnaujinimo dalis, proc.</t>
  </si>
  <si>
    <t>SB (PS)</t>
  </si>
  <si>
    <t>Įstaigų, atsinaujinančių stogus, skaičius (l/d "Auksinis raktelis", "Gintarėlis", "Gluosnis", "Žiogelis", "Saulutė", l/d "Ąžuoliukas", "Eglutė", "Salduvė", "Dainelė", ,,Bangelė“, ,,Berželis“, ,,Coliukė“, ,,Kūlverstukas“, ,,Pasaka“, ,,Trys nykštukai“, ,,Varpelis“, ,,Žibutė“,  ,,Klevelis“, ,,Žirniukas“ .)</t>
  </si>
  <si>
    <t>Įstaigų skaičius (l/d "Kregždutė,    l/d "Dainelė", "Pupų pėdas", "Rugiagėlė","Voveraitė", "Pušelė", ,,Klevelis“, ,,Žirniukas“.)</t>
  </si>
  <si>
    <t>Dėl blogų oro sąlygų neįsisavinta dalis lėšų, skirtų pastatų nuogrindų remontui.</t>
  </si>
  <si>
    <t>Švietimo skyrius (12), Šîaulių Gegužių progimnazija 190432281, Statybos ir renovacijos skyrius (06)</t>
  </si>
  <si>
    <t>Projekto įgyvendinimas perkeltas į 2018 metus.</t>
  </si>
  <si>
    <t>Atlikto dalinio  pastato remonto dalis, proc.</t>
  </si>
  <si>
    <t>Švietimo įstaigų elektros instaliacijos atnaujinimas</t>
  </si>
  <si>
    <t>Įstaigų, kuriose atnaujinta elektros instaliacija, skaičius      ( l/d ''Gluosnis", ''Pasaka")</t>
  </si>
  <si>
    <t>Įstaigų, kuriose atnaujinti vamzdynai ir san. mazgai, skaičius ( l/d "Kregždutė", l/d "Bangelė", l/d "Coliukė", l/d "Dainelė", l/d "Ežerėlis", l/d "Gluosnis", P. Avižonio regos centras, l/d "Pupų pėdas", l/d "Rugiagėlė", l/d 'Saulutė", l/d "Trys nykštukai", l/d "Žiogelis", l/d "Žirniukas", l/d ''Beržeis", l/d ''Varpelis", l/d ''Žibutė", l/d ''Žilvitis", Suaugusiųjų mokykla, l/d ,,Pušelė“,l/d ,,Žiogelis“, Zoknių progimnazija)</t>
  </si>
  <si>
    <t>Šiaulių Vinco Kudirkos progimnazijos senojo pastato remontas</t>
  </si>
  <si>
    <t>Atlikto senojo pastato išorės sienos remonto ir nuogrindų sutvarkymo darbų dalis, proc.</t>
  </si>
  <si>
    <t>Avarijų šalinimui, hidrauliniams bandymams ir šildymo sezono pasiruošimui ikimokyklinėse įstaigose</t>
  </si>
  <si>
    <t>Švietimo centras (300056938)</t>
  </si>
  <si>
    <t>Pašalintų avarijų proc.</t>
  </si>
  <si>
    <t>Švietimo įstaigų baseinų remontas</t>
  </si>
  <si>
    <t>Sanatorinės mokyklos baseino kapitalinis remontas</t>
  </si>
  <si>
    <t>Darbai vykdomi. Atliktas sienų sutvirtinimas, demontavimo darbai, šlaitinio stogo dangos pakeitimas. Gavus Valstybės lėšas ir sumažėjus lėšų poreikiui po įvykdytų viešųjų pirkimų procedūrų Savivaldybės indėlis prie rangos darbų bus apie 520,0 tūkst. eurų. Darbai prasidėjo vėliau dėl vykusių teisminių procesų. Rangos sutartis pasirašyta 2017 m. rugsėjo mėnesį. Pateikta paraiška Centrinei projektų valdymo agentūrai gauti lėšų iš ES (2,2 Mln. ES lėšos).</t>
  </si>
  <si>
    <t>2017-01-23/2017-01-30 pateikti projekto paraiškos patikslinimai. Teikiami MP ir MP grafikai
2017-02-21 administracijos direktoriaus įsakymu Nr. A-240 sudaryta projekto įgyvendinimo darbo grupė.
2017-03-16 pasirašytas papildomas susitarimas prie jungtinės veiklos sutarties Nr. SŽ-233.
2017-03-06 pasirašyta projekto finansavimo sutartis. 
2017-03-30 Agentūrai pateiktas planuojamų teikti projekto mokėjimo prašymų grafikas ir planuojamų projekto pirkimų planas. 2017-05-29 pateiktas 1 nulinis MP. 2017-06-01gautas MP patvirtinimas."</t>
  </si>
  <si>
    <t>Dėl užtrukusių projekto veiklų  vertinimo procedūrų (LVPA) vėliau pradėtos projektavimo užduoties rengimo veiklas. Projektas bus vykdomas 2018 m. Architektūros, urbanistikos ir pavėldosaugos skyriaus specialistai vėluoja nupirkti projektavimo darbus, o be jų pirkti ženklų pastatymo ir pagaminimo nėra galimybės</t>
  </si>
  <si>
    <t xml:space="preserve">2017-03-27 pasirašyta projekto finansavimo sutartis; 2017-05-11 suorganizauotas pirmasis projekto partnerių susitikimas. Parengta ir pateikta projekto įgyvendinimo tarpinė ataskaita. Suorganizuota Baltų vienybės diena Palangoje, kurioje dalyvavo visi Projekto partneriai. Paruošti ir patvirtinti  patalpų nuomos konkurso dokumentai. </t>
  </si>
  <si>
    <t>Teikiant projekto paraišką buvo planuojama, kad Projekto veiklos bus vykdomos Gamtininkų centro patalpose, tačiau negavus finansavimo iš valstybės pastato renovavimui buvo primtas sprendimas ieškoti kitų patalpų ir skelbti patalpų nuomos konkursą. </t>
  </si>
  <si>
    <t>Atlikti mokėjimai už 6 PVS koordinuojamus investicinius projektus. (1. Prisikėlimo aikštės ir jos prieigų rekonstrukcija (galutinis mokėjimas); 2. Šiaulių 1-osios Muzikos mokyklos ir Šiaulių dainavimo mokyklos ,,Dagilėlis“ modernizavimas. 3. „Saulės laikrodžio“ aikštės kapitalinis remontas“ (galutinis mokėjimas);
4. „Viešųjų erdvių ir gyvenamosios aplinkos gerinimas teritorijoje, besiribojančioje su Draugystės prospektu, Vytauto gatve, P. Višinskio gatve ir Dubijos gatve“
5. „Vilniaus gatvės pėsčiųjų bulvaro ir amfiteatro rekonstrukcija” Atlikti mokėjimai už šių projektų investicinius projektus:
1. Paslaugų teikimo ir asmenų aptarnavimo kokybės gerinimas Šiaulių miesto savivaldybės administracijoje ir Šiaulių miesto savivaldybės viešojoje bibliotekoje
2. Šiaulių kultūros centro aktualizavimas
3. Dienos socialinės globos centro „Goda“ esamo pastato (Žalgirio g. 3) atnaujinimas
4. Šiaulių Didždvario gimnazijos ir Šiaulių „Juventos“ progimnazijos ugdymo aplinkos modernizavimas
6. „Šiaulių miesto Centrinio ir Didždvario parkų bei jų prieigų sutvarkymas“</t>
  </si>
  <si>
    <t>Darbai faktiškai atlikti 2016 metais, 2017 m. apmokėta paskutinė sąskaita (likutis).</t>
  </si>
  <si>
    <t>Nugriauti du beasmeniai pastatai. Rengiamas bendrojo plano koregavimas. teikiami MP ir MP grafikai.</t>
  </si>
  <si>
    <t>2017 m. kovo 15 pasirašyta finansavimo sutartis. Atlikta 26 proc. planuotų darbų – atliktas atraminės sienutės remontas, pradėti fasadų šiltinimo darbai</t>
  </si>
  <si>
    <t xml:space="preserve">Sporto gimnazijos pastate įrengtas liftas, vykdomi II etapo statybos darbai. Vykdant sporto salės statybos darbus buvo atlikti visi suplanuoti darbai. Laiku panaudotos Sporto departamento skirtos lėšos. Neatliktų darbų vertė apie 50,0 tūkst. eur, kurie bus atlikti 2018 m. I ketvirtyje. </t>
  </si>
  <si>
    <t>Įrengti 3 keltuvai, 1 liftas, apšiltintos naujojo pastato sienos ir cokolis, pakeista valgyklos, koridorių grindų danga, įrengta asfalto,  trinkelių danga.</t>
  </si>
  <si>
    <t>2017 m. kovo 15 pasirašyta finansavimo sutartis. Atliktas naujojo korpuso šildymo sistemos rekonstravimas, vandentiekio ir nuotekųvamzdynų pakeitimas, sporto salės ir persirengimo kambarių ventiliacijos įrengimas, persirengimo kambarių ir dušų remontas, jungiamojo korpuso vitrinos pakeitimas, panduso ir turėklinio keltuvo įrengimas</t>
  </si>
  <si>
    <t>Jovaro progimnazijos sporto aikštyne atlikta 58 proc. krepšinio-tinklinio aikštelės įrengimo darbų. Netinkamos oro sąlygos dangai įrengti</t>
  </si>
  <si>
    <t>Atliktas sanatorinės mokyklos baseino įrangos pakeitimas, baseino patalpos ir baseino vonios remontas</t>
  </si>
  <si>
    <t>Pakeisti J. Turistų centro pastato langai ir suremontuotas Centro pradinės mokyklos stogas</t>
  </si>
  <si>
    <t>Aptvertos įstaigų teritorijos: l/d "Bangelė", "Berželis", "Eglutė", "Gintarėlis", "Kūlverstukas", P.Avižonio regos c., l/d "Pupų pėdas", "Pušelė", "Rugiagėlė", "Saulutė", "Voveraitė", "Žilvitis", Specialiojo ugdymo centras, Sutr. klausos vaikų ugd. centras, Logopedinė mokykla, "Saulės" pr. mokykla, Centro pr. mokykla. Aptvertos progimnazijų, vykdančių priešmokyklinį ugdymą teritorijos.</t>
  </si>
  <si>
    <t>Aptverta ir įrengta žaidimų aikštelių priešmokyklinių grupių vaikams Saulės pr. mokykloje, Santarvės gimnazijoje ir progimnazijose, vykdančiose priešmokyklinį ugdymą.</t>
  </si>
  <si>
    <t> Atnaujintos 31 ikimokyklinio ugdymo įstaigų žaidimo aikštelės</t>
  </si>
  <si>
    <t>Lėšos panaudotos ,,Rasos“ progimnazijos virtuvės įrangos atnaujinimui ir remontui</t>
  </si>
  <si>
    <t>Sutaupius lėšų viešųjų pirkimų metų buvo organizuoti papildomi pirkimai, po kurių buvo apšiltinti stogai visoms likusioms  ikimokyklinio ugdymo įstaigoms. Tokiu būdu įsisavintos visos planuotos lėšos.19-oje lopšelių -darželių apšiltinti stogai:
l/d "Auksinis raktelis", "Gintarėlis", "Gluosnis", "Žiogelis", "Saulutė", l/d "Ąžuoliukas", "Eglutė", "Salduvė", "Dainelė", ,,Bangelė“, ,,Berželis“, ,,Coliukė“, ,,Kūlverstukas“, ,,Pasaka“, ,,Trys nykštukai“, ,,Varpelis“, ,,Žibutė“,  ,,Klevelis“, ,,Žirniukas“</t>
  </si>
  <si>
    <t>Faktinė atliktų darbų kaina mažesnė už sutartyje numatytą sumą.Pastatytas priestatas</t>
  </si>
  <si>
    <t>Esant sutaupytoms lėšoms, dviejose įstaigose suremontuota kritinės būklės elektros instaliacija. Atnaujinta elektros instaliacija vaikų lopšeliuose-darželiuose ''Gluosnis" ir ''Pasaka".</t>
  </si>
  <si>
    <t>Pakeisti l/d ,,Pušelė“ avarinės būklės vamzdynai.</t>
  </si>
  <si>
    <t>Pateikta ir teigiamai įvertinta projekto paraiška. Lėšos perkeltos į 2018 m.</t>
  </si>
  <si>
    <t>0</t>
  </si>
  <si>
    <t>Keitėsi projektiniai sprendiniai. Bus rengiama dokumentacija. Lėšos perkeltos į 2018 m. Parengtas investicijų projektas ir projektinis pasiūlymas. Pateikta projekto paraiška. Informacija dėl projektavimo užduoties rengimo pateikta Architektūros, urbanistikos ir paveldosaugos skyriui 2017-08-23 raštu Nr. (33.7.E)IMPS-36.</t>
  </si>
  <si>
    <t>Atliktas senojo pastato išorės sienos remontas ir nuogrindų sutvarkymas.</t>
  </si>
  <si>
    <t>Atnaujinta įstaigos teritorijos danga</t>
  </si>
  <si>
    <t> Pradėti automobilių stovėjimo aikštelės įrengimo darbai. Įsigytas skaitmeninis rentgeno aparatas.</t>
  </si>
  <si>
    <t>Visi prašymai dėl būsto ir gyvenamosios aplinkos pritaikymo asmenims su negalia patenkinti. Iš viso pritaikyti 22 būstai: 18 būstų suaugusiems asmenims ir 4 būstai šeimoms, auginančioms vaikus su sunkia negalia.</t>
  </si>
  <si>
    <t xml:space="preserve">2016 m. atrinkti projekto partneriai: VšĮ Socialinių
inovacijų centras ir VšĮ Šiaurės Lietuvos kolegija. 
2017-01-17 ESFA pateikta patikslinta paraiška. 
2017-03-01 pasirašyta finansavimo administravimo sutartis
Nr. SŽ-186.
2017-04-28 pasirašyta bendradarbiavimo sutartis su Šiaulių
apygardos probacijos tarnyba dėl Mediacijos paslaugos teikimo.
2017-04-26 vyko Projekto informacinis renginys (dalyvavo
55 asmenys: pedagogai, psichologai, soc. darbuotojai ir pan.). 
Projekto veiklos vykdomos nuo 2017 m. kovo mėnesio. 
Per 3 Projekto mėnesius paslaugos jau teikiamos 70 asmenų.
Aktyviai vykdomos viešinimo iniciatyvos (internetas,
žiniasklaida, plakatai, lankstinukai).
017-04-14 patvirtinta avanso suma - 63.656,70 Eur. (pervesta Projekto partneriams).
2017-05-29 pateiktas mokėjimo prašymas.  Per pirmuosius projekto įgyvendinimo mėnesius paslaugas gavo 150 asmenų.
Projekto trukmė - 48 mėn.
(iki 2021 m. vasario mėn.)." Per 2017 metų III-IV ketvirtį pateikti mokėjimo prašymai Nr.3 ir Nr.4. Paslaugas gavo 561 asmuo. Vyksta viešinimo programos, mokymai, individualios konsultacijos, renginiai šeimoms. </t>
  </si>
  <si>
    <t>Gavus Žydų bendruomenės raštą, kilo būtinybė koreguoti techninį projektą, nenumatant jame C korpuso statybos darbų. Vyksta diskusijos su Žydų bendruomene. Žydų bendruomenei duomenys išsiųsti 2017-06-19. Liepos 4 d. rabinas, žodžiu informavo, kad sprendiniams pritaria, rengiami viešojo pirkimo dokumentai, planuojama, kad bus vykdomos neskelbiamos derybos, preliminariai pirkimas ir pirkimo dokumentų parengimas gali užtrukti  apie 30 k.d. TP koregavimas  - apie 30 k.d. Ekspertizė ir koregavimai pagal ekspertizės pastabas - apie 30k.d. Visas procedūras planuojama baigti iki 2017 m. lapkričio 1 d. 2017 m. lapkričio-gruodžio mėn. bus pradėtos rangos darbų pirkimo procedūros. Rangos darbų pirkimas privalės būti suderintas su Centrine projektų valdymo agentūra, kas užtrunka 30-60 k.d. Rangos darbų sutartis preliminariai gali būti pasirašyta 2018 m. vasario mėn. Savivaldybės tarybos sprendimu Nr. T-333 pakeistas projekto pavadinimas - "Dienos socialinės globos centro"Goda" esamo pastato Žalgirio g. 3 atnaujinimas. 2017 m. lapkričio 2 d. pateiktas projektinis pasiūlymas, 2017 m. lapkričio 28 d. gautas kvietimas teikti projekto paraišką, 2017 m. lapkričio 30 d. pateikta projekto paraiška. Koreguojamas techninis darbo projektas.</t>
  </si>
  <si>
    <t xml:space="preserve">2016-11-28 pateiktas 1 MP ir MP grafikas; 2017-02-10 pateiktas 2 MP ir MP grafikas; 2017-03-20 pateiktas 3 MP ir MP grafikas; 2017-05-08 pateiktas 4 MP ir MP grafikas; 2017-03-06 Pasirašyta turto vertinimo sutartis; 2017-05-22 Baigtas I etapas būtų pirkimo (nenupirktas nei vienas butas). 2017-06-12 įsygytas informacinis stendas.
2016-11-28 pateiktas 1 MP ir MP grafikas; 2017-02-10 pateiktas 2 MP ir MP grafikas; 2017-03-20 pateiktas 3 MP ir MP grafikas; 2017-05-08 pateiktas 4 MP ir MP grafikas; 2017-03-06 Pasirašyta turto vertinimo sutartis; 2017-05-22 Baigtas I etapas būtų pirkimo (nenupirktas nei vienas butas). 2017-06-12 įsygytas informacinis stendas. </t>
  </si>
  <si>
    <t>Nepavyko susiderėti dėl priimtinos kainos. 2017 metų liepos/gruodžio mėnesiais 3 MP ir MP grafikai. 2017 m. lapkričio 7 d. pasirašta viryklių su orkaitėmis pirkimo sutartis (perkamos 9 viryklės su orkaitėmis, pristatytos 3 viryklės su orkaitėmis). 2017 m. 05/08 vyko butų pirkimas nupirkta 10 vnt butų (5 vieno kambario ir 5 dviejų kambarių). 2017 m. 09/12 vyko butų pirkimas nupirkti 6 vnt butų (2 vieno kambario, 2 dviejų kambarių ir 2 trijų kambarių. Bendras nupirktų butų skaičius yra 16 vnt.</t>
  </si>
  <si>
    <t xml:space="preserve">Analizuojamos galimos projekto veiklos, įvertinant finansavimo sąlygų aprašo pakeitimus, patvirtintus 2017-05-24 LR  Vidaus reikalų ministro įsakymu Nr. 1V-509. Dalis veiklų dar derinama su Administracijos direktoriumi. Parengti dviejų projektų projektiniai pasiūlymai. Abu projektai įtraukti į Regionų siūlomų finasuoti projektų sąrašus. Parengta ir Europos socialinio fondo agentūrai pateikta vieno projekto paraišką. </t>
  </si>
  <si>
    <t>Buvo atliktas finansavimo sąlygų aprašo pakeitimai, kurie turėjo įtakos visai projektų struktūrai. Buvo laukiama informacijos iš Savivaldybės departamentų/skyrių dėl siūlomų veiklų įtraukimo į projektą.</t>
  </si>
  <si>
    <t>2017-02-22 pateikti projekto patikslinimai. Projektas patvirtintas. 
2017-04-03 Vadovaujantis partneris (Latvija) pasirašė projekto finansavimo sutartį. 
2017-04-14 pasirašyta projekto partnerystės sutartis tarp vadovaujančio partnerio ir Šiaulių miesto savivaldybės administracijos, Nr. SŽ-484. 
2017-05-12 dalyvauta projekto susitikime su Jelgavos atstovais dėl planuojamų projekto metu įgyvendinti veiklų aptarimo.
2017-06-07 dalyvauta projekto kick-off susitikime. 2017-06-28 atliktas audito paslaugų pirkimas.  2017-11-07  pasirašyta tyrimo atlikimo paslaugos sutartis Nr. SŽ-1446. Rengiama techninė specifikacija koncepcijos parengimo paslaugos pirkimui ir e-modulių sukūrimo bei diegimo paslaugos pirkimui.</t>
  </si>
  <si>
    <t xml:space="preserve">Užsitęsusios galimų sprendinių, susijusių su rengtinos koncepcijos turiniu bei e-modulių funkcionalumu, paieškos. </t>
  </si>
  <si>
    <t>2017-03-07 atlikti projekto paraiškos patikslinimo darbai
2017-03-20 Jelgavos savivaldybės prašymu inicijuotas projekto partnerio keitimas iš Jelgavos miesto savivaldybės į Jelgavos miesto savivaldybės įstaiga „Jelgavos miesto savivaldybės operatyvus informacijos centras“ (Latvija)
2017-04-06 gautas patvirtinimas dėl finansavimo skyrimo projektui.
2017-04-11 pasirašyta projekto finansavimo sutartis Nr. SŽ-468.
2017-05-19 pasirašyta projekto partnerystės sutartis. 2017-05-19 sudaryta projekto įgyvendinimo darbo grupė (A-730). 2017-06-28 atliktas audito paslaugų pirkimas.  2017-08-07 Savivaldybės administracijos direktoriaus įsakymu Nr. A-1097 sudaryta projektų civilinės saugos sistemos gerinimas Šiaulių ir Jelgavos miestuose ir Aplinkos rizikos valdymo sistemos gerinimas Latvijos ir Lietuvos pasienio regionuose automobilių viešojo pirkimo Komisija.                                                          2017-08-11 raštu Nr. SSA-686 "Dėl koordinacinio socialinės informacijos ir operatyvaus valdymo centro" Statybos ir renovacijos skyriui pateikta informacija apie patalpų, kuriose planuojama įkurti centrą, einamąjį remontą.                                                                     Parengta vidutinio visureigio ir (ar) SUV automobilio techninė specifikacija, 2017-09-20 raštu Nr. SSA-755 pateikta Projektų valdymo skyriui.                                2017-10-20 Savivaldybės administracijos direktoriaus įsakymu Nr. A-1531 sudaryta negyvenamojo administracinės paskirties pastato dalies patalpų remonto ir paskiries keitimo, Vasario 16-osios g. 62, Šiauliuose, projekto parengimo ir projekto vykdymo priežiūros paslaugos viešojo pirkimo komisija. CVP IS paskelbtas viešasis pirkimas. 2017 m. gruodžio 20 d. su UAB "Ademo grupė"  pasirašyta pagrindinė projektavimo paslaugų sutartis Nr. SŽ-1645.                                                      2017-11-06 teiktas raštas UAB "Šiaulių gatvių apšvietimas" Nr. S-3439 "Dėl vaizdo stebėjimo kamerų įrengimo mieste".                                                      Parengta Šiaulių miesto viešųjų vietų vaizdo stebėjimo sistemos techninė specifikacija, 2017-12-11 raštu Nr. SSA-930 pateikta Projektų valdymo skyriui.                          2017-12-14 teiktas raštas AB "Telia Lietuva" Nr. S-3901 "Dėl Šiaulių miesto vaizdo stebėjimo sistemos optinio tinklo infrastruktūros".                                                     2017-12-22 teiktas raštas AB "Energijos skirstymo operatorius" Nr. S-3993 "Dėl Šiaulių miesto vaizdo stebėjimo sistemos prijungimo prie elektros tinklų sąlygų". 2017-12-22 teiktas raštas UAB "Šiaulių gatvių apšvietimas" Nr. S-3997 "Dėl Šiaulių miesto vaizdo stebėjimo sistemos prijungimo prie elektros tinklų sąlygų".</t>
  </si>
  <si>
    <t>AUPS vėlavo nupirkti patalpų remonto techninio projekto rengimo paslaugas. 
Atsirado poreikis pakeisti kai kurios numatytos įsigyti įrangos technines specifikacijas, kurių pakeitimus reikia derinti su partneriais ir įgyvendinančiąja institucija</t>
  </si>
  <si>
    <t>Įvykdyti 86 kultūros projektai. Buvo gautos 104 paraiškos. Kultūros ekspertų 2017-03-07 posėdžio protokolu Nr. VAK-90  rekomenduota skirti finansavimą 88 kultūros projektams. VšĮ „Rimti veidai“ projekto „Menininkų grupės „Trintukas prieš tikrovę“ trumpametražio filmo, meninio vaizdo klipo sukūrimas“ skirtas lėšas grąžino, nors sutartis buvo pasirašyta. Šiaulių kultūros centras atsisakė vykdyti projektą „Mėgėjų meno festivalis „Rudens mozaika 2017“ dėl prasidėjusios pastato rekonstrukcijos. VšĮ Šiaulių universitetas atsisakė vykdyti projektą dėl per mažos jam  skirtos sumos</t>
  </si>
  <si>
    <t>Įteiktos 2 premijos Valstybinio šiaulių dramos teatro kūrybiniams darbuotojams - teatro aktoriams: Ingai Norkutei-Žvinienei už LIUBOS vaidmenį spektaklyje „Vardan tos“ (rež. Aidas Giniotis) ir Aurimui Žviniui už PETRO VELYKIO vaidmenį spektaklyje „Vardan tos“ (rež. Aidas Giniotis);kultūros ir meno premijos: Jūratei Stakvilevičienei, smuikininkei, už tikėjimą muzikos garsų galia ir nenuilstantį profesionaliosios muzikos klausytojų skonio ugdymą; Ričardui Dailidei, fotomenininkui, už gyvenimo eleganciją ir bendravimo meną, neišsenkančią žmogiškos šilumos sklaidą fotografinėse akimirkose; Silvijai Peleckienei, rašytojai, už meilę žodžiui, atsidavimą teksto burtams ir ilgametį literatūros almanacho „Varpai“ tradicijų puoselėjimą; Sigitui Prancuičiui, dailininkui, už neblėstantį kūrybinį jaunatviškumą, rafinuotą tapybos estetiką, asambliažo meno puoselėjimą ir pavyzdinį menininko laisvės įkūnijimą Šiaulių miesto gyvenime;  paskirtos 4 stipendijos jauniesiems menininkams: Augustei Emilijai Janonytei, smuikininkei, Gretai Staponkutei, smuikininkei-altininkei, Renatai Murauskaitei, grafikei, Živilei Spūdytei, grafikei; 1 premija už geriausią kultūrinės edukacijos projektą Šiaulių miesto viešajai bibliotekai už projektą „Komiksų erdvė bibliotekoje“</t>
  </si>
  <si>
    <t>193/1048</t>
  </si>
  <si>
    <t>Renginių skaičius / dalyvių skaičius</t>
  </si>
  <si>
    <t>173/1048</t>
  </si>
  <si>
    <t>Surengta miesto šventė „Šiaulių dienos'781“ (57 renginiai), kalėdinių-naujamečių renginių ciklas (94 renginiai), Kultūros ir meno premijų įteikimo vakaras (1),VII tarptautinis folkloro festivalis-konkursas „Saulės žiedas“,  renginių ciklas „Šiaulių bulvaro vasara“ (23 renginiai), Šeimų šventė, finansuota 22 papildomos kultūros priemonės, įsigyta 10 tautinių kostiumų, 6 muzikos instrumentai Šiaulių miesto meno kolektyvams,  97 vnt. reprezentacinių leidinių, 14 vnt. meninių įdėklų, 14 atminimo ženklų, po 1000 Kultūros skyriaus padėkų blankų ir įdėklų</t>
  </si>
  <si>
    <t>2017 m. Šiaulių miesto savivaldybė ir Šiaulių dailės galerija jau ketvirtą kartą pakvietė menininkus dalyvauti meninių akcentų kūrimo plenere „(Ne)atrasti Šiauliai“, skirtame A. J. Greimo metams. Projektai buvo labai įvairūs – nuo provokatyvių meninių akcijų iki santūrių memorialinių akcentų. Labiausiai konkurso sąlygas ir kriterijus atitiko šiauliečių Gintauto Lukošaičio ir Redos  Uogintienės  sprendimai. Daugiausiai komisijos balų surinko kūrybiškiausiai istorinės atminties įamžinimą ir meninį atraktyvumą suderinusi Gintauto Lukošaičio skulptūra.  Menininkas pasirinko tradicinį bronzinį A. J. Greimo biustą, tačiau jį praturtino šmaikščiais akcentais. Tai suolą ir postamentą derinantis ansamblis. Skulptorius yra nepralenkiamas realistinės lipdybos meistras, tačiau tai jam netrukdo būti ir provokatyviu šiuolaikinio meno atstovu, todėl jo skulptūros niekada nebūna nuobodžios, jos puikiai derina meistriškumą ir žaismingumą. Ši skulptūra buvo pastatyta P. Višinskio gatvėje, prie Šiaulių universiteto humanitarinio fakulteto.
 Antrą vietą užėmė  Redos Uogintienės pasiūlymas sukurti laumę. Tai buvo A. J. Greimo mėgstamas lietuviškos mitologijos tyrinėjimų personažas. Atraktyvi, netradicinėmis priemonėmis įgyvendinta skulptūra netikėtai pagyvino urbanistinį miesto peizažą. Ji įkurdinta ant Šiaulių universiteto galerijos sienos Rūdės gatvėje.</t>
  </si>
  <si>
    <t xml:space="preserve">2017 m. nuo liepos 3 d. iki spalio 30 d. vyko tarptautinis grafičių meno pleneras „Saulės pagrobimas II“. Tai jau antrus metus iš eilės organizuojamas Šiaulių mieste profesionaliai rengiamas tarptautinis grafičių meno pleneras. Į grafičių meno plenerą „Saulės pagrobimas II“ buvo kviečiami žinomi Lietuvos ir užsienio menininkai. Grafičių meno kūriniai buvo kuriami Šiaulių miesto viešose erdvėse. </t>
  </si>
  <si>
    <t>Surengti šių valstybinių ir kalendorinių švenčių, atmintinų datų minėjimai: Laisvės gynėjų dienos, Lietuvos valstybės atkūrimo dienos, Lietuvos nepriklausomybės atkūrimo dienos, Užgavėnių, Kultūros dienos, Tarptautinės vaikų gynimo dienos, Gedulo ir vilties dienos, Joninių, Valstybės (Lietuvos karaliaus Mindaugo karūnavimo) dienos, Juodojo kaspino dienos, Tarptautinės pagyvenusių žmonių dienos</t>
  </si>
  <si>
    <t>Buvo skirta 26 500 Eur, iš jų: 25 000 Eur NVO projektų finansavimo konkursui; 1500 Eur steigimo/perregistravimo išlaidų kompensavimui. Panaudota 23440,82 Eur, iš jų: 22 799,22 Eur NVO projektų finansavimo konkursui;  641,60 Eur steigimo/perregistravimo išlaidų kompensavimui. Įgyvendinti 52 NVO projektai , dalyvavusiųjų žmonių sk. 13 000; naujai steigėsi – 2 NVO, persiregistravo – 3 NVO.</t>
  </si>
  <si>
    <t>Skirta - 102244,00 Eur, iš jų administravimui (atlyginimas) – 2044 Eur; projektams (išlaidos) – 89380 Eur; turtui įsigyti – 10820 Eur. Panaudota 91769,07 Eur, iš jų administravimui (atlyginimas) - 2003,84 Eur; projektams (išlaidos) - 78945,25 Eur; turtui įsigyti - 10819,98 Eur.  Administravimui (atlyginimams) - likonepanaudota 40,16 Eur dėl aritmetinio apvalinimo, projektams - 10434,75 Eur (nepasirašyta sutartis su ŠNVOK (10430 Eur), nepanaudotos (VšĮ „Sielos harmonija“ grąžino 4,75 Eur), turtui 0,02 (sąskaitos apvalinimas).</t>
  </si>
  <si>
    <t>Jaunimo iniciatyvų finansavimo konkursui 2017 m. skirta 6 000 Eur (lėšų poreikis buvo 21400 Eur), pateikta 21 paraiška,  finansuota 11 projektų. Šiaulių valstybinės kolegijos studentų atstovybė grąžino į Savivaldybės biudžetą nepanaudotas lėšas (148,61 eurus), projekte numatytas išlaidas padengė rėmėjų lėšomis</t>
  </si>
  <si>
    <t>103/5</t>
  </si>
  <si>
    <t>131/5</t>
  </si>
  <si>
    <t>Surengtos 24 vaizduojamojo meno parodos</t>
  </si>
  <si>
    <t>Suroganizuota 22 tarpdisciplininių kultūros renginiai, 15 tęstinių kultūros projektų renginių, 61 edukacinis renginys vaikams ir jaunimui, 9 viešosios paskaitos miesto bendruomenei. Surengta 23 edukaciniais renginiais ir 4 viešosiomis paskaitomis daugiau dėl didelio lankytojų susidomėjimo;  3 tarpdisciplininio meno renginiais daugiau.</t>
  </si>
  <si>
    <t>Vaizduojamojo meno parodose apsilankė 8502 lankytojai, tęstiniuose kultūros projektuose - 3115, tarpdisciplininiuose kultūros renginiuose 548, edukaciniuose renginiuose - 845, viešosiose paskaitose miesto bendruomenei - 371 lankytojas</t>
  </si>
  <si>
    <t>Iš viso 119 lankytojų mažiau; 185 lankytojais mažiau tęstinių kultūros projektų renginiuose; išaugo edukacinių renginių (395 lankytojų daugiau) ir viešųjų paskaitų (21 lankytoju daugiau)</t>
  </si>
  <si>
    <t>Koncertų ir renginių sk.</t>
  </si>
  <si>
    <t>Suorganizuota 43 pučiamųjų orkestro, 27 kamerinio orkestro, 15 bigbendo orkestro, 24 klasikinės muzikos, 14 džiazo, bigbendų muzikos, 66 kitų profesionalios muzikos žanrų, 4 edukaciniai, 8 festivalio „Big Band festival Šiauliai“, 1 koncertinių programų ciklo „Velykų šviesa“, 1 šventinis koncertas „Šiaulių bigbendui - 15!“, 8 koncertų ciklo „Muzikiniai vitražai ant stogo“, 1 koncertų ciklo „Ellai Fitzgerald - 100“ koncertas, 1 Šiaulių pučiamųjų orkestro edukacinio koncertų ciklo „Susipažinkime-mes pučiamieji instrumetai“ koncertas, 9 kiti koncertai (valstybinėms šventėms paminėti, kalėdinių, Savivaldybės meros padėkos ir kultūros ir meno premijų įteikimo ir kt.)</t>
  </si>
  <si>
    <t>Sulaukta daugiau dalyvių: 3125 edukacinio koncertų ciklo „Muzikiniai rudenys“ dalyvių/žiūrovų, 500 - koncertinių programų ciklo „Velykų šviesa“, 5150 - festivalio „Big Band festival Šiauliai“, 2400-„Muzikiniai vitražai ant stogo“, 300 - edukacinio koncertų ciklo „Susipažinkime - mes pučiamieji“, 730 - šventinio koncerto „Šiaulių bigbendui - 15“</t>
  </si>
  <si>
    <t>18126 klasikinės muzikos koncertų lankytojų, 4237 - džiazo, bigbendų muzikos, 68152 - kitų profesionalios muzikos žanrų koncertų lankytojai</t>
  </si>
  <si>
    <t>Suroganizuota 11 masinių renginių, 47  valstybinių ir kalendorinių švenčių bei atmintinų datų, etnokultūriniai renginiai, 104 profesionalaus meno renginiai, 70 mėgėjų meno renginių, 87 edukaciniai renginiai, 124 pramoginiai pramoginiai, 32 Šiaulių kultūros centro aptarnauti renginiai, 270 mėgėjų meno kolektyvų surengtų pasirodymų</t>
  </si>
  <si>
    <t>Mažesnis renginių skaičius, nes buvo orientuojamasi į jų kokybę, atsisakyta smulkių renginių</t>
  </si>
  <si>
    <t>Žiūrovų/dalyvių  sk.</t>
  </si>
  <si>
    <t>67339 valstybinių, miesto, kalendorinių švenčių ir atmintinų datų, kitų masinių renginių žiūrovų/lankytojai,  32473 profesionalaus meno renginių (spektaklių, koncertų, parodų) lankytojai,  12261 edukacinių renginių lankytojas, 15920 mėgėjų meno renginių lankytojų , 13652 Šiaulių kultūros centro aptarnautų renginių lankytojų, 13461 pramoginių ir kitų renginių lankytojai. Iš jų - 14419 dalyvių.</t>
  </si>
  <si>
    <t>35/26</t>
  </si>
  <si>
    <t>Lankytojų/dalyvių sk.</t>
  </si>
  <si>
    <t>27 vizualiojo meno parodos, 8 vaikų ir jaunimo vizualiojo meno parodos</t>
  </si>
  <si>
    <t>25 profesionalios muzikos koncertai, 10 vaikų ir jaunimo koncertų, 19 teatro meno renginių, 12 literatūrinių renginių, 26 etninės kultūros renginiai-koncertai,  2 etniniai-edukaciniai renginiai, 33 edukaciniai-integraciniai dailės projektai, 3 renginiai socialinės atskirties žmonėms, 3 renginiai senjorams, 4 renginiai kitoms socialinėms grupėms, 8 kiti renginiai</t>
  </si>
  <si>
    <t>Surengta 24 edukaciniais projektais daugiau nei planuota dėl didelio lankytojų -moksleivių, suaugusiųjų grupių ir senjorų - susidomėjimo</t>
  </si>
  <si>
    <t>Surengti 33 edukaciniai dailės projektai moksleiviams „Teorija ir praktika“ žymiausių Lietuvos dailininkų bazėje; 2 etniniai-edukaciniai projektai vaikams ir jaunimui</t>
  </si>
  <si>
    <t>9440 profesionaliojo meno parodų, 2620 vaikų ir jaunimo kūrybos parodų lankytojų,  4365 profesionalios muzikos koncertų lankytojai, 1040 vaikų ir jaunimo koncertų, 4765 teatro meno renginių, 1210 - literatūrinių vakarų, 15910 etninės kultūros renginių-koncertų, 600 etninių edukacinių renginių, 2367 edukacinių-integracinių dailės projektų,  130 - renginių socialinės atskirties žmonėms, 80 renginių senjorams, 480 - renginių kitoms socialinėms grupėms, 2000 - kitų renginių lankytojų</t>
  </si>
  <si>
    <t>Renginių, parodų ir pristatymų sk.</t>
  </si>
  <si>
    <t>Lankytojų/ viešosios interneto prieigos lankytojų sk.</t>
  </si>
  <si>
    <t>182000/42000</t>
  </si>
  <si>
    <t>180928/38329</t>
  </si>
  <si>
    <t xml:space="preserve">1072 lankytojais ir 3671 viešosios interneto prieigos lankytojų  mažiau nei planuota. </t>
  </si>
  <si>
    <t>1072 lankytojų mažiau nei planuota. Vaikų teisių tarnyboms pradėjus aktyviau dirbti su soc. problemų turinčiais vaikais ir paaugliais, dalis tokių vaikų, kurie lankydavosi bibliotekoje kasdien išvyko į kitas vietoves, gyvenimo namus ir nebeturi galimybių lankytis bibliotekoje</t>
  </si>
  <si>
    <t>Bibliotekoje vyko susitikimai, popietės, pilietinės akcijos, garsiniai skaitymai, knygų pristatymai, knygų parodų pristatymai, vakaronės, užsienio kalbų ir kompiuterinio raštingumo pamokos, diktantai, puokščių darymo, rankdarbių, keramikos, atvirukų kūrimo pamokos, kūrybinės dirbtuvės, viktorinos, diskusijos, filmų peržiūros, edukaciniai renginiai, plenerai, interaktyvūs žaidimai, mįslių ir komiksų popietės, labdaros akcijos, literatūriniai užsiėmimai ir kt.</t>
  </si>
  <si>
    <t xml:space="preserve">Įsigyta: interaktyvus stalas (kompiuterinė įranga) – 1, smėlio ir šviesos staliuko komplektas su priedais – 5, šviečiančio molberto komplektas su priedais – 5, žaidimų konsolė „Microsoft x box Onc x 1TB – 1, televizorius „Philips Android TM Ambilight LED TV“ – 1, įvairi reklaminė atributika, 3D spausdintuvas su nešiojamuoju kompiuteriu – 1, 3D filmų sistema su priedais – 1, fotoaparatas „Canon EOS 77 d BODY“ – 1, baldai užsienio kalbų mokymo kabinetui, mokomosios užsienio kalbų programos komplektas (latvių, anglų, vokiečių, rusų, prancūzų, ispanų, italų k.), kompiuteriai – „INIDA MAGNUM“ – 16, interaktyvūs monitoriai – 2, kompiuteriai „Fujitsu Fuji LIFEBOOK“ – 16, mokomosios užsienio kalbų programos – 1, planšetiniai kompiuteriai „Samsung“ su priedais – 35, spalvinis daugiafunkcinis įrenginys – 1, projektorius „Epron-X27“ – 1 </t>
  </si>
  <si>
    <t>Lietuvos Respublikos kultūros ministerijos 2017-07-31 ratu Nr. S2-2022 „Dėl investicijų projekto“ buvo pranešta, kad abejojama  investicijų į Šiaulių miesto koncertinės „Saulė“ pastato renokstrukcijos tikslingumu ir Šiaulių miesto savivaldybei buvo siūloma pakartotinai įsivertinti poreikius ir pateikti Kultūros ministerijai siūlymus dėl investivijų projektų įgyvendinimo Šiaulių mieste tikslingumo.</t>
  </si>
  <si>
    <t>Lietuvos Respublikos kultūros ministerijos 2017-04-14 raštu Nr. S2-1016 „Dėl investicinio projekto finansavimo“ informavo, kad projektui „Šiaulių miesto koncertinės įstaigos „Saulė“ pastato , Tilžės g. 140, Šiauliai, rekonstravimas ir priestato statyba“ įgyvendinimui 2017 m. suplanuotos  lėšos 595 tūkst. Eur skirtos kitų, ankstesniais metais pradėtų investicijų projektų užbaigimui.</t>
  </si>
  <si>
    <t>Tebevyksta teisminiai procesai</t>
  </si>
  <si>
    <t xml:space="preserve">Pastatas saugomas, konservavimo darbai nevykdyti, vyksta teisminiai procesai. </t>
  </si>
  <si>
    <t>Atlikti šie tęstiniai tvarkybos ir kapitalinio remonto, keičiant paskirtį į administracinę, darbai: fasado sienų atstatymo ir įrengimo darbai, patalpų vidaus įrengimo darbai, pastato konstrukcijų atstatymo ir įrengimo darbai, langų ir durų restauravimo darbai, dalis sklypo (teritorijos) sutvarkymo ir atstatymo darbų, pastato architektūrinės (statybinės) dalies atstatymo ir įrengimo darbai, šildymo ir vėdinimo vidaus tinklų įrengimo darbai, elektroninių ryšių (telekomunikacijų) vidaus tinklų įrengimo darbai, vidaus vandentiekio ir nuotekų šalinimo tinklų įrengimo darbai ir kt.</t>
  </si>
  <si>
    <t>(02) KULTŪROS PLĖTROS PROGRAMOS 2017 METŲ ĮGYVENDINIMO ATASKAITA</t>
  </si>
  <si>
    <t>Sutvarkyta komunalinių atliekų, tūkst. T</t>
  </si>
  <si>
    <t xml:space="preserve">Surinkta rinkliavos 2,595 mln. Eur per 2017 m. </t>
  </si>
  <si>
    <t>Surinkta mišrių komunalinių atliekų 29,4 tūkst.t, biologiškai skaidžios atliekų - 6,447 tūkst.t; kitų atliekų (didžiosios (baldai), panaudotos padangos, nenaudojama elektros ir elektroninė įranga) 0,3 tūkst.t. Iš viso 36,2 tūkst.t.</t>
  </si>
  <si>
    <t xml:space="preserve">Susidarė daugiau atliekų nei planuota. </t>
  </si>
  <si>
    <t>Sutvarkytas atliekų kiekis: vežėjų - 36,2 tūkst. t, iš jų 29,4 tūkst. T pristatyta į mechaninio biologinio atliekų apdorojimo įrenginius (MBA)</t>
  </si>
  <si>
    <t>Rezervas, tūkst. Eur</t>
  </si>
  <si>
    <t xml:space="preserve">Įrengta komunalinių atliekų aikštelių, vnt. </t>
  </si>
  <si>
    <t>Aikštelės bus rengiamos pagal ES projektą. Čia yra rezervo lėšos, kurios bus naudojamos 2018-2019, kad nereikėtų 2018-2019 daugiau didinti rinkliavos gyventojams už atliekų tvarkymą</t>
  </si>
  <si>
    <t>Išdalinti konteienriai, vnt.</t>
  </si>
  <si>
    <t>Konteineriai nenupirkti, nes finansavimo  sutartis pasirašyta metų gale.</t>
  </si>
  <si>
    <t xml:space="preserve">2017-11-02  pasirašyta dotacijos teikimo sutartis su LAAIF Nr. AT-D-17(2017) (2017-11-09 Nr. SŽ-1459. Gautas finansavimas įsigyti 1428 vnt. konteinerių. 2017-12-07 buvo pradėtos pirkimo procedūros dėl 500 vnt. kompostavimo dėžių ir 1428 vnt. atliekų konteinerių atliekų konteinerių pirkimo, tačiau buvo pasiūlytos per didelės kainos, pirkimas nutrauktas. Bus pradėtos naujos pirkimo procedūros, perkant atskirai atliekų konteinerius ir kompostavimo dėžes. </t>
  </si>
  <si>
    <t>Kompensuota už asbesto gaminių šalinimą proc.</t>
  </si>
  <si>
    <t xml:space="preserve">Apmokama 100 proc. už Šiaulių miesto fizinių asmenų pristatytą asbesto atliekų kiekį į sąvartyną pagal 2017-10-02 sutartį Nr. S-17-241/SŽ-1232. 2017 m. į Šiaulių regiono nepavojingų atliekų sąvartyną priimta 176,26 t asbesto atliekų. </t>
  </si>
  <si>
    <t xml:space="preserve">Įgyvendinta projekto dalis, proc. </t>
  </si>
  <si>
    <t xml:space="preserve">2017-05-26 pasirašyta jungtinės veiklos sutartis; 
2017-06-26 Pateikta paraiška, 2017-11-30 Pasirašyta finasavimo sutartis. 2017-05-30 pateiktas projektinis pasiūlymas."
</t>
  </si>
  <si>
    <t>Vadovaudamiesi 2017-12-22 protokolu VAK-712, prašoma stabdyti projekto įgyvendinimą, nes vieną kartą pasiūlymų negauta, o antrą kartą pasiūlyta kaina viršijo biudžetą. Finansavimo sutartis pasirašyta 2017 m. gruodžio mėn. Numatytos lėšos bus įsisavintos iki projekto įgyvendinimo pabaigos</t>
  </si>
  <si>
    <t>Įregistruoti 4 sklypai</t>
  </si>
  <si>
    <t xml:space="preserve">2 inventorizavimo ir naujų sodinimo vietų parinkimo projektai, 1 želdynų projekto įgyvendimo darbai, 2. S. Daukanto skvero sutvarkymo darbai </t>
  </si>
  <si>
    <t>Buvo skelbti 3 inventorizavimo ir naujų sodinimo vietų parinkimo projektai, bet pateikti iš jų tik 2 pasiūlymai</t>
  </si>
  <si>
    <t>Nugenėta medžių 2565 vnt., pašalinta atžalų nuo 364 medžių, atjauninta 762 m² krūmų, patręšta medžių 749 vnt., palaistyta medžių 177 vnt.</t>
  </si>
  <si>
    <t>2014-2016 m. daug blogos būklės želdinių iškirsta, daug nugenėta želdinių prie gatvių, po elektros tiekimo linijomis. 2017 m. vyko Šiaulių miesto želdinių tvarkymo paslaugų pirkimo procedūra. Dėl šios priežasties  du mėnesius nebuvo užsakomi želdinių tvarkymo darbai. Medžių atžalas padėjo šalinti už soc pašalpas dirbantys šiauliečiai. Visa tai įtakojo asignavimų likutį.</t>
  </si>
  <si>
    <t>100 liepų ; 20 gudobelių; 15 šermukšnių; 8 klevai; 5 sakuros ; 3 rausvažiedžiai kaštonai; 3 fortizijos ; 3 raugerškiai ; 2 eglės; 4 ąžuolai.</t>
  </si>
  <si>
    <t>Įvertinus Prūdelio aplinkos būklę, nuspręsta, kad pirma reikia pasirengti projektą. Želdiniai tvarkomi.</t>
  </si>
  <si>
    <t>Talšos ežero pakrantė, Rėkyvos ežero pakrantė, Prūdelio pakrantė</t>
  </si>
  <si>
    <t>Sutvarkyta lietaus sistemos griovių, vnt.</t>
  </si>
  <si>
    <t xml:space="preserve">Paviršinio vandens surinkimo griovių Klaipėdos g. iki Vijolės upelio; Dainų parke už Teniso kortų;Skroblų g.; Raguvos take nuo Sodo g. iki Sodo g. 47C; Lazdynų g. nuo Sodų g. iki Lazdynų g. 40 griovių gilinimo ir valymo darbai. </t>
  </si>
  <si>
    <t>2016-12-06 pateiktas projektinis pasiūlymas; 2016-11-07 pasirašyta jungtinės veiklos sutartis Nr. SŽ-1309;  2017-04-26 pateiktas 1 MP; 2017-06-15 pateiktas 2 MP;
 Inventorizuoto paviršinių nuotekų nuotakyno ilgis – 139,14 km. Rekonstruoti paviršinių nuotekų tinklai - 2,27 km. Teikiam MP ir MP grafikai</t>
  </si>
  <si>
    <t>2017-01-30 parengtas užterštos teritorijos tvarkymo planas (rengėjas Grota). Jam pritarė Šiaulių regiono aplinkos apsaugos departamentas.2017 kovo mėn. pradėtas vykdyti užterštos teritorijos valymo darbų rangos pirkimas, 2017-09-12 pasirašyta rangos sutartis su UAB „Grota“ NR. SŽ-1149.
Sutartis bus pasirašyta po finansavimo administravimo sutarties pasirašymo su APVA.
2017 balandžio mėn. pradėtas vykdyti išvalymo darbų kokybės kontrolės ir konsultavimo paslaugos pirkimas (pirkimas nutrauktas, pradėtas kitas ir sąlygos išsiųsto APVA derinimui).
2017 balandžio mėn. pasirašyta jungtinės veiklos sutartis su Šiaulių oro uostu dėl užterštos teritorijos valymo.
2017-03-30 sudaryta projekto įgyvendinimo grupė.
 Paraiška pateikta 2017 m. balandžio 13 d. Planuojama pasirašyti finansavimo administravimo sutartį liepos/rugpjūčio mėn.
  1.Įvykdytas rangos darbų viešasis pirkimas. 2017-09-12 pasirašyta rangos sutartis su UAB „Grota“ NR. SŽ-1149.</t>
  </si>
  <si>
    <t>Projektas prasidėjo  2017 m. 08 mėn. UAB "Grota" neatliko visų numatytų darbų, kadangi susidūrė su ne nuo jų priklausančiomis aplinkybėmis (susidurta su ypatingo atsparumo armatūrine medžiaga (vadinamas „dvigubas armavimas“), kuri reikalauja padidinto pajėgumo), atliekant geologinius tyrimus kai kuriose zonose susidurta su sudėtingomis vietovės geologinėmis – struktūrinėmis sąlygomis ir kt.  Taip pat dėl viešųjų pirkimų taisyklių pasikeitimo užtruko rangos darbų kokybės kontrolės pirkimas. </t>
  </si>
  <si>
    <t>Parengtas tvarkymo planas, vnt</t>
  </si>
  <si>
    <t>SP (LIK)</t>
  </si>
  <si>
    <t xml:space="preserve">SB </t>
  </si>
  <si>
    <t>Finansuota savivaldybės biudžetinė įstaiga Šiaulių municipalinė aplinkos tyrimų laboratorija, vnt.</t>
  </si>
  <si>
    <t>Vykdoma stebėsena, parengta stebėsenos ataskaita, vnt.</t>
  </si>
  <si>
    <t>Įsigyta įranga stebėsenai vykdyti, vnt</t>
  </si>
  <si>
    <t>Įsigytas azotų oksidų analizatorius su atsarginėmis dalimis už 23,9 tūkst. Eur (tiekėjas UAB ,,Labochema")</t>
  </si>
  <si>
    <t>Šiaulių miesto aplinkos kokybės stebėsenos (triukšmo, oro, paviršinių vandens telkinių) vykdymas</t>
  </si>
  <si>
    <t>Aplinkos oro kokybės gerinimas, aplinkos oro kokybės valdymo programos įgyvendinimas</t>
  </si>
  <si>
    <t>Gatvių su asfalto danga važiuojamosios dalies valymas nuo purvo ir sąnašų pavasarį, išvežta sąšlavų 640 t</t>
  </si>
  <si>
    <t>Požeminio vandens ir dirvožemio užterštumo būklės stebėsenos vykdymas</t>
  </si>
  <si>
    <t>Įsigytas gatvių valymo įrenginys, vnt.</t>
  </si>
  <si>
    <t>Parengtas aplinkos oro kokybės valdymo priemonių planas, vnt.</t>
  </si>
  <si>
    <t>Įvykdyta visuomenės informavimo apie aplinkos oro kokybės gerinimą kampanija, vnt.</t>
  </si>
  <si>
    <t>2016-12-23 Pateikta paraiška; 2017-05-03 Pasirašyta finansavimo sutartis; 2017-05-16 Pateiktas MP grafikas; 2017-05-18 Pateiktas projekto pirkimų planas; 2017-05-22 Pasirašyta Aplinkos oro kokybės valdymo priemonių plano parengimo paslaugų sutartis; 2017-06-12 Pirkimo "Visuomenės informavimo apie aplinkos oro kokybės gerinimą kampanijos parengimą" dokumentai pateikti APVA derinti po pirkimo; 2017-06-06 Pradėtas informacinio stendo pirkimas; 2017-06-19 Pradėtas apklausos atlikimo pirkimas. Pradėtas gatvių valymo mašinos pirkimas (sustabdytas dėl vyksančių teisinių procedūrų).  2017-08-22 pasirašyta sutartis dėl visuomenės informavimo apie aplinkos oro kokybės gerinimą kampanijos parengimą ir įgyvendinimą. 2017-12-11 pasirašyta apklausos atlikimo tiekimo sutartis. pateikti 4 MP ir MP grafikai.</t>
  </si>
  <si>
    <t>2017 m. buvo suplanuota įsigyti gatvių valymo įrenginį (mašiną), tačiau pirkimas buvo apskųstas teisme ir priimtas Savivaldybei nepalankus sprendimas. Buvo svarstoma galimybė nebevykdyti gatvių valymo mašinos pirkimo. Tai buvo aptarta Administracijos vadovų ir Aplinkos ministerijos atsovų. Pirkimo procedūros šiuometu atnaujinamos ir joms sėkmingai pasibaigus lėšos bus panaudotos projekto įgyvendinimo laikotarpiu 2018 m.</t>
  </si>
  <si>
    <t>Aplinkosaugos švietimo ir ugdymo projektų įgyvendinimo rėmimas:</t>
  </si>
  <si>
    <t>Nevyriausybinių organizacijų projektų įgyvendinimo rėmimas</t>
  </si>
  <si>
    <t>Aplinkosauginių informacinių ir kt. leidinių įsigijimas</t>
  </si>
  <si>
    <t>7,5</t>
  </si>
  <si>
    <t>Organizuotų renginių skaičius, vnt.</t>
  </si>
  <si>
    <t>3</t>
  </si>
  <si>
    <t>Organizuota Europos judumo savaitė Šiauliuose, Diena be automobilio, Pasaulinė gyvūnų diena</t>
  </si>
  <si>
    <t>Leidiniai Europos judumo savaitės; Dienos be automobilio (09.22), Pasaulinės gyvūnų dienos (10.07) dalyviams (kaip prizai, dovanos). Žurnalo ,,Miškai", savaitraščio ,,Žaliasis pasaulis" prenumerata</t>
  </si>
  <si>
    <t>Įgyvendinta visuomenės švietimo ir informavimo priemonių, vnt.</t>
  </si>
  <si>
    <t>Įsigyta 100 vnt. didmaišių žaliosioms atliekoms, išdalinti gyventojams, kad žaliasias atliekas krautų į maišus, nepaliktų prie gatvės (pvz. lapų krūvos) už 540 eur; 25 vnt. marškinėlių Europos judumo savaitei ir Dienos be automobilio dalyviams už 197,35 Eur; atnaujintas Dviračių stendo žemėlapio už 400 Eur; nuorodiniai ženklai 10 vnt. ir lipdukai su grafiniais vaizdais 20 vnt.už 907 Eur</t>
  </si>
  <si>
    <t>Lėšos naudojamos tinkamų gyvenimo sąlygų užtikrinimui egzotiniams gyvūnams (matinimas, gydymas, tinkamos oro temperatūros ropliams užtikrinimas)</t>
  </si>
  <si>
    <t xml:space="preserve"> Talkšos ekologinio tako tvarkymas</t>
  </si>
  <si>
    <t>Parengta Talkšos ekologinio tako einamosios metinės priežiūros ataskaita, vnt.</t>
  </si>
  <si>
    <t>Pavojingų radinių ir ekologinių avarijų padarinių likvidavimas</t>
  </si>
  <si>
    <t>Aplinkos rizikos valdymo sistemos gerinimas Latvijos ir Lietuvos pasienio regione</t>
  </si>
  <si>
    <t xml:space="preserve"> Viešosios tvarkos skyrius (19)</t>
  </si>
  <si>
    <t>Įgyvendinta projekto veiklų proc.</t>
  </si>
  <si>
    <t>Išvežtos neorganinės cheminės medžiagos 1,283 t iš Aviacijos g.; 0,033 t iš Marijampolės / Sodo g. ; 0,099 t iš Tilvikų g. 8. Gesinti gaisrai 2017-04-23; 2017-05-12 Rėkyvos ežero pakrantėje.</t>
  </si>
  <si>
    <t>2017-02-22 pateikti projekto patikslinimai. Projektas patvirtintas. 
2017-04-03 Vadovaujantis partneris (Latvija) pasirašė projekto finansavimo sutartį. 
2017-04-14 pasirašyta projekto partnerystės sutartis tarp vadovaujančio partnerio ir
Šiaulių miesto savivaldybės administracijos, Nr. SŽ-485. 
2017-05-18 Dalyvauta projekto darbo grupės ir stebėjimo komiteto susitikime Jelgavoje (Latvija). 2017-05-19 sudaryta projekto įgyvendinimo darbo grupė (A-727). 2017-06-28 įvykdytas audito paslaugų pirkimas, pirkimo dokumentai pateikti vertinti VRM. 2017-11- 02 Parengta ir Viešųjų pirkimų poskyriui perduota užpildyta priešgaisrinio katerio su papildoma įranga pirkimo paraiška su pakeista įrenginių technine specifikacija ir su Teisės skyriumi suderintu sutarties projektu.
Administracijos  direktoriaus 2017-11-20 įsakymu Nr. A-1685 sudaryta priešgaisrinio katerio su papildoma įranga viešojo pirkimo komisija.
2017-10-31 parengta ir Viešųjų pirkimų poskyriui perduota užpildyta  elektroninio tono ir balso sirenų pirkimo paraiška su patikslinta technine specifikacija ir su Teisės skyriumi suderintu sutarties projektu.
Administracijos  direktoriaus 2017-11-20 įsakymu Nr. A-1676 sudaryta elektroninio tono ir balso sirenų viešojo pirkimo komisija
Katerio su papildoma įranga bei  elektroninio tono ir balso sirenų tech. specifikacijų pakeitimai perduoti derinti  sekretoriatui. Laukiamas pritarimas.
Įvykdyta automobilio viešojo pirkimo  procedūra. 2017-10-10 su UAB "Tokvila" pasirašyta automobilio pirkimo sutartis Nr. SŽ-1264. Nupirktas automobilis Toyota C-HR. 
2017-12-27 automobilis pristatytas Savivaldybės administracijai, pasirašytas priėmimo-perdavimo aktas Nr.TPSA-6.</t>
  </si>
  <si>
    <t>2017 m. surinkta mažiau rinkliavos už gyvūnų laikymą daugiabučiuose namkuose, todėl kad mažėjo rinkliavos dydis.Bet yra ieškoma sprendimo būdų kaip išiesškoti skolas iš skolininkų.</t>
  </si>
  <si>
    <t>Įrengtų aikštelių/šėrimo vietų sk.</t>
  </si>
  <si>
    <t xml:space="preserve"> 11/17/16</t>
  </si>
  <si>
    <t>Finansuotų tikslinių programų projektų sk.</t>
  </si>
  <si>
    <t>Įgyvendinti 5 tiskliniai projektai iš Aplinkos apsaugos programos" :1.Benamių kačių sterilizacija ir vakcinacija"; 2.,,Gyvūnai turi teisę gyventi geriau" 3. ,,Miau kambarys" 4. ,,Ištiesk savo ranką" 5.  ,,Šunų išvedžiojimo ir socializacijos aikštelė"</t>
  </si>
  <si>
    <t>Buvo išspausdinti 2000 vnt. ataskaitų gyventojams apie atliktus darbus už Šiaulių miesto gyventojų augintinių laikimą daugiabučiuose namuose rinkliavą bei 1000 vnt. kalendoriukų</t>
  </si>
  <si>
    <t>ŠIAULIŲ MIESTO SAVIVALDYBĖS 2017  - 2019  METŲ STRATEGINIO VEIKLOS PLANO</t>
  </si>
  <si>
    <t>2017  METŲ ĮGYVENDINIMO ATASKAITA</t>
  </si>
  <si>
    <t>MIESTO INFRASTRUKTŪROS OBJEKTŲ PRIEŽIŪROS, MODERNIZAVIMO IR PLĖTROS PROGRAMA (04)</t>
  </si>
  <si>
    <t>Aplinkos tvarkymas ir infrastruktūros objektų priežiūra ir remontas</t>
  </si>
  <si>
    <t>PS (SB)</t>
  </si>
  <si>
    <t>Komunalinio ūkio priežiūros: aplinkos tvarkymo, gatvių apšvietimo ir reguliavimo, sanitarinės paslaugų, gatvių, šaligatvių, aikštelių, takų priežiūros ir  remonto užtikrinimas proc.</t>
  </si>
  <si>
    <t>Miesto komunalinio ūkio priežiūros: gatvių apšvietimo ir reguliavimo, gatvių, šaligatvių, aikštelių, takų priežiūros ir remonto užtikrinimas proc.</t>
  </si>
  <si>
    <t>Medžių tvarkymas (kirtimas /genėjimas), gėlių priežiūra seniūnijoje, Kalėdų eglės pastatymas, smulkių priemonių seniūnijai įsigijimas, kiti darbai</t>
  </si>
  <si>
    <t>Miesto teritorijų, gatvių, šaligatvių, automobilių aikštelių valymas, medžių, žaliųjų plotų,  tvarkymas</t>
  </si>
  <si>
    <t xml:space="preserve">Miesto ūkio ir aplinkos skyrius ats. asmuo - L. Vaičeliūnienė </t>
  </si>
  <si>
    <t>Komunalinių atliekų,  konteinerių pastatymas,nelegalių sąvartynų tvarkymas/ teritorijų tvarkymas po renginių,stovų su šiukšlių maišais pastatymas/ šakų išvežimas</t>
  </si>
  <si>
    <t>120 /   90 /1800 /     220 tūkst. kv. m/80/100</t>
  </si>
  <si>
    <t>103/   85/345 /     353766 tūkst. kv. m/40/338,79 tonos</t>
  </si>
  <si>
    <t>4844 / 5988261tūkst/ 38161tūkst/ 64647tūkst/ 38106 tūkst</t>
  </si>
  <si>
    <t>Nukirsta  medžių / nukarpyta gyvatvorių / pašalinta medžių atžalų/ išrauta (nužeminta) kelmų</t>
  </si>
  <si>
    <t>700  /25 tūkst. / 2 tūkst. / 300</t>
  </si>
  <si>
    <t>451 / 20300 / 63</t>
  </si>
  <si>
    <t>2014-2016 m. daug blogos būklės želdinių iškirsta, daug nugenėta želdinių prie gatvių, po elektros tiekimo linijomis. 2017 m. vyko Šiaulių miesto želdinių tvarkymo paslaugų pirkimo procedūra. Dėl šios priežasties  du mėnesius nebuvo užsakomi želdinių tvarkymo darbai. Medžių atžalas padėjo šalinti už soc. pašalpas dirbantys šiauliečiai. Visa tai įtakojo asignavimų likutį.</t>
  </si>
  <si>
    <t>Žaliųjų plotų tvarkymas / lapų išvežimas/ šakų išvežimas/žolės pjovimas,grėbimas,išvežimas/šiukšlių surinkimas iš žaliųjų plotų /sosnovskio barščių tvarkymas</t>
  </si>
  <si>
    <t>265 tūkst. m² /1500/5660 tūkst. m²/300/140 tūkst. m²</t>
  </si>
  <si>
    <t>257165 tūkst. m² /1582/5660 tūkst. m²/56918 tūkst. m²</t>
  </si>
  <si>
    <t>Pagauta benamių gyvūnų / vakcinuota gyvūnų / surinkta gaišenų / utilizuota / gelbėta laukinių gyvūnų/įskiepyta mikrochemų/kastruota</t>
  </si>
  <si>
    <t>Vnt. / vnt. / vnt. / t / vnt./vnt./vnt</t>
  </si>
  <si>
    <t>300   / 120 / 30 /    1  /     15/100/100</t>
  </si>
  <si>
    <t>Prižiūrimas gėlynų plotas/ pasodinta gėlių / įrengta naujų gėlynų</t>
  </si>
  <si>
    <t>3200 / 35 tūkst. / 200</t>
  </si>
  <si>
    <t>3000 / 37124</t>
  </si>
  <si>
    <t>Naujų gėlynų neįrengta, nes nebuvo laiku iškelti reklamų pamatų blokai. Planuoti gėlynai bus įrengti 2018 m. vasarą.</t>
  </si>
  <si>
    <t>Nukirsta, nugenėta medžių vnt.; atliekų išvežimas, t; vandens vežimas, kub.m</t>
  </si>
  <si>
    <t>Aptarnaujama šviestuvų, sankryžų, kelio ženklų; pakeistas miesto riboženklių apšvietimas</t>
  </si>
  <si>
    <t>12000/ 46/ 6994 / 4</t>
  </si>
  <si>
    <t xml:space="preserve">12575/ 46/ 7199 </t>
  </si>
  <si>
    <t>Sunaudota elektros energijos miesto apšvietimui</t>
  </si>
  <si>
    <t>Smulkūs remonto darbai, gatvės statinių, šaligatvių paprastasis remontas (200 vnt suoliukų remontas, 3vnt laiptų remontas, lieptų remontas 3 vnt, autobusų stotelių paviljonai 10 vnt, 1000 m2 šaligatvio remontas)</t>
  </si>
  <si>
    <t>Daugiabučių namų kiemų dangos tvarkymas, išplatinimas, asfaltbetonio dangos įrengimas, žvyruotų gatvių įrengimas, gatvių asfaltavimas indv. namų kvartaluose,  gyventojams sumokant 50% darbų vertės</t>
  </si>
  <si>
    <t>Miesto ūkio ir aplinkos skyrius ats. asmuo - V.Žutautė; D. Mačernė</t>
  </si>
  <si>
    <t>Žvyruotų gatvių dangos pagerinimas, įrengiant dvigubą paviršiaus apdarą arba asfaltą, km; daugiabučių kiemų dangų remontas gyventojams padengiant dalį darbų vertės, kiemų sk., tūkst. Kv.m (Sodo g. ; Panevėžio g.; Kalinausko g.; Klaipėdos g.; Piktmiškio g.; Bijotės g.; Miško g.)</t>
  </si>
  <si>
    <t xml:space="preserve">6 vnt. daugiabučių namų kiemų (5 šaligatviai, 1 įvažiavimas) / 720 kv.m. </t>
  </si>
  <si>
    <t>Sudarytos 6 sutartys su daugiabučių namų bendrijomis. Kitoms bendrijoms darbų atlikimo kainos per didelės. Neatlikta dalis darbų ir pagal 50/50 gatvių asfaltavimo programą dėl nepalankių meteo sąlygų rugpjūčio-rugsėjo mėnesiais</t>
  </si>
  <si>
    <t>Panevėžio g. tarp Biržų ir SB ,,Gubernija" (12413,87 +3206,29+5266,98 +226,27 Eur); Piktmiškio g. projektas, ekspertizė (4350,66 + 226,27  Eur; Klaipėdos g. projektas, ekspertizė (1346,97 + 226,27 Eur); Bijotės g. projektas, ekspertizė (4555,73 + 226,27 Eur); Miško g. projektas, ekspertizė (771,7 + 226,27 Eur); K.Kalinausko 30 E, 30 F projektas 161,9 Eur</t>
  </si>
  <si>
    <t>Miesto ūkio ir aplinkos skyrius (07) ats. asmuo -, D. Mažulienė</t>
  </si>
  <si>
    <t>Aptarnauta švenčių, renginių;</t>
  </si>
  <si>
    <t xml:space="preserve">Apmokama už ilgalaikę (1 mėn. ir daugiau)  arba trumpalaikę (1-3 dienos) biotualetų nuomą miesto renginių metu bei aptvėrimo tvorelių nuomą. Remontuota šventinė dekoracija ant J.Janonio gimnazijos sienos </t>
  </si>
  <si>
    <t xml:space="preserve"> ats. asmuo - H. Giedraitienė</t>
  </si>
  <si>
    <t>Apmokėti už sunaudotą vandenį kolonėlėse</t>
  </si>
  <si>
    <t>Apmokėjimas už statybos leidimus, projektų ekspertizes</t>
  </si>
  <si>
    <t xml:space="preserve">Miesto ūkio ir aplinkos skyrius </t>
  </si>
  <si>
    <t>Apmokėjimas už objektų  techninę priežiūrą</t>
  </si>
  <si>
    <t>27 / 270</t>
  </si>
  <si>
    <t xml:space="preserve">27/ 277 </t>
  </si>
  <si>
    <t>Pervežta palaikų vnt., palaikyta valandų</t>
  </si>
  <si>
    <t>Nenumatyti  infrastruktūros objektų remonto, pagerinimo, įrengimo darbai. Salduvės piliakalnio statinių ardymas, Rėkyvos tilto statyba (Rėkyvos seniūnija)</t>
  </si>
  <si>
    <t>Planuotos tilto Rėkyvos ežere statybos (Rėkyvos seniūnija) - nusikėlė į 2018 metus.</t>
  </si>
  <si>
    <t>05.15</t>
  </si>
  <si>
    <t>Vaikų žaidimų aikštelių demontavimas, statyba</t>
  </si>
  <si>
    <t>ats. asmuo D. Mažulienė</t>
  </si>
  <si>
    <t>Demontuota aikštelių įrenginių/ remontuota aikštelių/ atvežta smėlio į smėlio dėžes</t>
  </si>
  <si>
    <t>vnt./vnt./kub. m</t>
  </si>
  <si>
    <t>500/500/500</t>
  </si>
  <si>
    <t>Duobių gatvėse užtaisymas ir asfalto dangos remontas; gatvių priežiūra žiemą, greideriavimas</t>
  </si>
  <si>
    <t>Duobių gatvėse užtaisymas ir asfalto dangos remontas; šaligatvių remontas; gatvių su žvyro danga priežiūra; saugaus eismo priemonių įrengimas ir priežiūra; viadukų, tiltų priežiūra</t>
  </si>
  <si>
    <t>20300 m2</t>
  </si>
  <si>
    <t>Žvyruotų miesto gatvių tvarkymas - greideriavimas,  užtaisymas naujomis medžiagomis išdaužų vietose</t>
  </si>
  <si>
    <t>09.05</t>
  </si>
  <si>
    <t>Asfalto nelygumų išlyginimas užklojant asfalto sluoksnį</t>
  </si>
  <si>
    <t>VB (KPP)</t>
  </si>
  <si>
    <t>Gatvių išlyginamojo sluoksnio dengimas (paprastasis remontas): Kudirkos g. ; Nuklono g.; Išradėjų g.; Energetikų g.; Dainų g.; Dubijos g.</t>
  </si>
  <si>
    <t xml:space="preserve"> kv.m</t>
  </si>
  <si>
    <t>Kudirkos g. 478 m (3244 kv.m) 44,85 tūkst. Eur; Išradėjų g. 540m (6250 kv.m) 77,65 tūkst. Eur; Energetikų g. 468 m (3463 kv.m) 49,6 tūkst. Eur; Dubijos g. 1503 m (28717 kv.m) 304,7 tūkst. Eur</t>
  </si>
  <si>
    <t>Gatvių su asfalto danga, pėsčiųjų perėjų, sankryžų ženklinimas</t>
  </si>
  <si>
    <t>49 / 14000</t>
  </si>
  <si>
    <t>49 / 19500</t>
  </si>
  <si>
    <t>Gegužės mėn. pradedami horizontaliojo gatvių ženklinimo darbai. Ženklinama dažais, maža dalimi termoplastu.</t>
  </si>
  <si>
    <t xml:space="preserve">Dangos pakeitimas nudėvėtose vietose. Vilniaus g.; J.Basanavičiaus g.; Cvirkos g.; Spindulio g.  </t>
  </si>
  <si>
    <t>Spindulio g. nuo autobusų stotelės iki Spindulio g. 4 užklotas naujas pėsčiųjų tako asfalto sluoksnis (11323 eur)</t>
  </si>
  <si>
    <t>Miesto ūkio ir aplinkos skyrius (17) ats. asmuo - H. Giedraitienė</t>
  </si>
  <si>
    <t>Kelio ženklų, atitvarų, signalinių stulpelių, saugumo kalnelių (Dvaro g.; Vilniaus g.;  Pramonės g. ; Serbentų g. ; Tilžės g. ; Aido g. ; Gytarių g.; Lieporių g. ; Radviliškio g.)  įrengimas</t>
  </si>
  <si>
    <t>160 /        20 /            20/            24</t>
  </si>
  <si>
    <t>518 kelio ž./             16 - saugumo kalneliai+ iškiliosios perėjos    </t>
  </si>
  <si>
    <t>Įrengtos saugumo salelės: Gytarių ir Korsako g. sankryža (1 vnt.); Pramonės g. ties Ganyklų g., ties Nr.15 (2 vnt.); Serbentų g. ties Agrastų, Veiverių g., ties Pabalių sankryža (3 vnt.), Vilniaus g. ties Darbininkų g., ties Sukilėlių g., ties Vilkaviškio g. , ties Nr. 72(4 vnt.); Tilžės g. ties Purienų g. (1 vnt.); P.Motiekaičio g. ties Vaitkaus g.(1 vnt.)</t>
  </si>
  <si>
    <t>Sutartis dėl atitvarų ir signalinių stulpelių pastatymo pasirašyta 2018 m. sausio 5 d.</t>
  </si>
  <si>
    <t>Viadukų ir tiltų J. Žemaitės g. priežiūra</t>
  </si>
  <si>
    <t>Kryptinio apšvietimo įrengimas (Vilniaus g.; Serbentų g.; Ežero g. ; Dubijos g. ; Aušros al. ; J. Basanavičiaus g.; Aido g.; Dainų g.; K. Korsako g.; Gegužių g.; Statybininkų g.; Lieporių g.;  Aido g.; Architektų g.; Dvaro g.)</t>
  </si>
  <si>
    <t>Vilniaus g., Serbentų g., Dubijos g., Birutės g.,J. Basanavičiaus g.,Aido g.,Dainų g., K. Korsako g., Gegužių g., Lieporių g.</t>
  </si>
  <si>
    <t>Sutvarkyta daugiabučių namų kiemų/ remontuota danga</t>
  </si>
  <si>
    <t xml:space="preserve"> 100 /   20000</t>
  </si>
  <si>
    <t xml:space="preserve"> 140 /   21250</t>
  </si>
  <si>
    <t>Sutvarkytos paviršinės nuotekos kapinių 6 kvartaluose/įrengta vandens surinkimo šulinėlių su grotelėmis prie vandens kranų; įrengtas naujas kelio barjeras ir nauja segmentinė tvora Ginkūnų kapinėse.</t>
  </si>
  <si>
    <t>kvartalai/ vnt.</t>
  </si>
  <si>
    <t>6 kvartalai/ 21 šulinys</t>
  </si>
  <si>
    <t>6 kvartalai/ 19 šulinys</t>
  </si>
  <si>
    <t>Pagal parengtus priešprojektinius pasiūlymus, kurie buvo įsigyti 2017 m., Ginkūnų kapinių 17, 21, 24, 29, 32, 41 kvartalų nusausinimo (paviršinių nuotekų surinkimo) darbams atlikti buvo numatyti 64 tūkst. Eur. Darbus įsigijome ir atlikome už 39 tūkst. Eur. Likus lėšų papildomai buvo įrengtas kelio barjeras prie pagrindinių įvažiavimo į Ginkūnų kapines vartų, pastatyta segmentinė tvora Ginkūnų kapinėse už 17 tūkst eurų. K.Donelaičio kapinėse tvarkyti žvyro keliukai.</t>
  </si>
  <si>
    <t>Įgyvendinti kolumbariumo statybos II etapo darbai</t>
  </si>
  <si>
    <t>Kolumbariumo priežiūra (kolumbariumo ir takų valymas)</t>
  </si>
  <si>
    <t>Įgyvendintas techninio projekto I etapas: įrengta A-18 aplinkelio nuovaža į 4 kat. viešąjį kelią, 4 kat. viešojo kelio statybos darbai</t>
  </si>
  <si>
    <t>Daušiškių kapinių statyba ir infrastruktūros įrengimas</t>
  </si>
  <si>
    <t xml:space="preserve">Įgyvendinti Daušiškių kapinių įrengimo darbai (privažiavimo kelias) </t>
  </si>
  <si>
    <t>Išorinio apšvietimo tinklų įrengimo ar rekonstrukcijos projektavimas ir vykdymas, infrastruktūros objektų apšvietimo įrengimas</t>
  </si>
  <si>
    <t>SB (lik.)</t>
  </si>
  <si>
    <t>Atlikti suplanuoti gatvių apšvietimo oro linijų  pakeitimo į oro kabelines darbai vnt. / avarinių gelžbetoninių atramų  keitimo, apšvietimo įrengimo darbai</t>
  </si>
  <si>
    <t>5/10</t>
  </si>
  <si>
    <t>12 / 17</t>
  </si>
  <si>
    <t>Gatvių apšvietimo oro linijos pakeistos į požemines kabelių linijas, įrengiant naujas cinkuotas atramas: Vilniaus g., Gumbinės g., Rožių g., Lelijų g., Tulpių g., Darželio g., J.Bielskio g., J.Basanavičiaus g.; dalies P. Cvirkos ir Lydos g, Gumbinės g. Pakeistos gelžbetonio atramos Topolių g. Grafo Zubovo ir L.Giros g. įrengta 17 vnt. apšvietimo stulpų su natrio lempų šviestuvais.</t>
  </si>
  <si>
    <t>Signatarų alėjos apšvietimo kapitalinis remontas ; Vyturių g. dviračių/pėsčiųjų tako  apšvietimo įrengimo darbai</t>
  </si>
  <si>
    <t xml:space="preserve">Vnt.  </t>
  </si>
  <si>
    <t>Signatarų alėjoje įrengta 35 vnt. naujų LED šviestuvų; Vyturių g. 26 vnt. šviesos diodų šviestuvai.</t>
  </si>
  <si>
    <t>Šviesoforų infrastruktūros renovavimas,  koordinuoto valdymo įdiegimas</t>
  </si>
  <si>
    <t>Atliktos  šviesoforinio reguliavimo sankryžų saugaus eismo studijos</t>
  </si>
  <si>
    <t>Rekonstruotos  šviesoforinio reguliavimo sankryžos Pramonės - Serbentų g.; Architektų - Jablonskio g. ; Žemaitės-Cvirkos, vnt.; atlikta sankryžų kapitalinio remonto projektų bendroji ekspertizė.</t>
  </si>
  <si>
    <t>Sutvarkyti ir humanizuoti gyvenamųjų rajonų viešąsias erdves</t>
  </si>
  <si>
    <t>Prisikėlimo aikštės, jos jungčių ir prieigų rekonstrukcija</t>
  </si>
  <si>
    <t>Architektūros, urbanistikos ir paveldosaugos skyrius (05), Statybos ir renovacijos skyrius (06), Projektų valdymo skyrius (20)</t>
  </si>
  <si>
    <t>Parengtas darbo projektas</t>
  </si>
  <si>
    <t>Pirmajame rangos darbų viešojo pirkimo konkurse nebuvo nei vieno dalyvio. Buvo organizuojamas antrasis konkursas, kurio sąlygos buvo teikiamos derinimui VšĮ Centrinei projektų valdymo agentūra.</t>
  </si>
  <si>
    <t xml:space="preserve">Atlika rangos darbų, proc. </t>
  </si>
  <si>
    <t>Sukurtos arba atnaujintos atviros erdvės miestų vietovėse (kv. m)</t>
  </si>
  <si>
    <t>kv. M.</t>
  </si>
  <si>
    <t>Saulės laikrodžio aikštės kapitalinis remontas</t>
  </si>
  <si>
    <t>Sukurtos arba atnaujintos atviros erdvės mieste</t>
  </si>
  <si>
    <t xml:space="preserve">kv. M. </t>
  </si>
  <si>
    <t>Rezultatas nebuvo pasiektas, kadangi teko nutraukti su pirmąjį rangos darbų konkursą laimėjusia įmone sudarytą sutartį ir organizuoti naują konkursą.</t>
  </si>
  <si>
    <t>Naujų magistralinių gatvių suprojektavimas ir nutiesimas, susisiekimo komunikacijų įrengimas, rekonstravimas ir remontas</t>
  </si>
  <si>
    <t>Architektūros urbanistikos ir paveldosaugos skyrius; Statybos ir renovacijos skyrius (06,) Miesto ūkio ir aplinkos skyrius (07)</t>
  </si>
  <si>
    <t>Asfalto išlyginamojo sluoksnio dengimas: Purienų g.; Dubijos g. Dainų g.; Energetikų g.; Kudirkos g</t>
  </si>
  <si>
    <t xml:space="preserve">Apmokėta skola už Dvaro g. atliktus darbus (356,4) proc. iIr Įrengtas pėsčiųjų takas (nuo Šiaulių arenos iki Architektų g. ir iki Gardino g.), 1 vnt. </t>
  </si>
  <si>
    <t xml:space="preserve">Apmokėta skola už Dvaro g. atliktus darbus; Atlikti miesto gatvių esminio pagerinimo darbai (Tilžės g.,  Vytauto g., Purienų g.), minkšto asfalto dangos įrengimo darbai, šaligatvių (nuo Šiaulių arenos iki Žaliūkių g) ir takų kapitalinio remonto darbai (įskaitant ir techninių projektų parengimą), proc. </t>
  </si>
  <si>
    <t xml:space="preserve">vnt. </t>
  </si>
  <si>
    <t>100 /1</t>
  </si>
  <si>
    <t xml:space="preserve">Gatvių remontas pirmiausia buvo finansuojamas KPP lėšomis. AUPS laiku neparengtas numatytas finansuoti KPP lėšomis Bačiūnų g. , Lyros-Gardino projektas, nespėta atlikti visų planuotų darbų Tilžės g., Strazdelio g. Parengti gatvių projektai gauti iš AUPS tik 2017-08 mėn. Viešieji konkursai darbams paskelbti 2017 m. rugsėjo mėn., nebuvo gauta pasiūlymų, 3 kartus skelbta, darbai nusikėlė į 2018 m.  Dalis darbų (gatvių paprastojo remonto Dubijos, Dainų, Išradėjų, Energetikų g. ir pėsčiųjų takų remonto) nupirkta apie 20% pigiau nei planuota. Atlikti darbai Tilžės g.tarp Aukštabalio ir Pramonės g. ; J. Basanavičiaus g.(projektas)(J. </t>
  </si>
  <si>
    <t xml:space="preserve">Gatvių būklės įvertinimo paslaugos; asfalto išlyginamojo sluoksnio dengimas: Purienų g.; Dubijos g. Dainų g. ; Energetikų g.; Kudirkos g.   </t>
  </si>
  <si>
    <t>VGTU atlikto Šiaulių miesto gatvių būklės įvertinimą, sudarė prioritetinį gatvių remonto sąrašą</t>
  </si>
  <si>
    <t>Eismo saugumo priemonės</t>
  </si>
  <si>
    <t>Parengta Šiaulių miesto gatvių saugaus eismo diegimo studija</t>
  </si>
  <si>
    <t>Susisiekimo komunikacijų įrengimas</t>
  </si>
  <si>
    <t>Architektūros, urbanistikos ir paveldosaugos skyrius; Miesto ūkio ir aplinkos skyrius (07)</t>
  </si>
  <si>
    <t xml:space="preserve"> Įrengtas pėsčiųjų takas (nuo Šiaulių arenos iki Architektų g. ir iki Gardino g.), 1 vnt. ; techninė priežiūra</t>
  </si>
  <si>
    <t>Įrengtas pėsčiųjų takas nuo Šiaulių arenos iki Žaliūkių g. 100 m (150 kv.m), atliktas projekto kelių saugumo auditas (391,50 Eur), projekto ekspertizė (579,59 Eur), darbai 16940 eur)</t>
  </si>
  <si>
    <t>Šaligatvių dangos įrengimas, pakeitimas (esminio pagerinimo darbai)</t>
  </si>
  <si>
    <t>Vilniaus g.; J.Basanavičiaus g.; Cvirkos g.; Spindulio g.; Sevastopolio g. ; takas bendro naudojimo teritorijoje prie Gvazdikų tako</t>
  </si>
  <si>
    <t>P.Cvirkos g. nuo A.Mickevičiaus g. iki Žemaitės g. dešinėje pusėje paklota nauja betono plytelių danga (12064,8 Eur)</t>
  </si>
  <si>
    <t>Vytauto g. rekonstrukcija</t>
  </si>
  <si>
    <t>Statybos ir renovacijos skyrius, Miesto ūkio ir aplinkos skyrius (07)</t>
  </si>
  <si>
    <t xml:space="preserve">Pėsčiųjų takas nuo V.Kudirkos iki Darbininkų g. </t>
  </si>
  <si>
    <t>AtliktasVytauto g. rekonstravimas, įrengiant pėsčiųjų taką tarp V. Kudirkos ir Darbininkų gatvių</t>
  </si>
  <si>
    <t>Pėsčiųjų tako Vytauto g. nuo V.Kudirkos iki Darbininkų g. techninio projekto koregavimas</t>
  </si>
  <si>
    <t xml:space="preserve">Architektūros, urbanistikos ir paveldosaugos skyrius (05) </t>
  </si>
  <si>
    <t>Lyros ir Gardino g.žiedinės sankryžos projektas. Atliktas projekto kelių saugumo auditas</t>
  </si>
  <si>
    <t>Atlikti Lyros -Gardino g. inžineriniai tyrimai 1210 Eur, projekto kelių saugumo auditas 433,46 Eur</t>
  </si>
  <si>
    <t>Lyros ir Gardino g.žiedinės sankryžos projektinių pasiūlymų parengimas</t>
  </si>
  <si>
    <t xml:space="preserve">Parengti projektiniai pasiūlymai </t>
  </si>
  <si>
    <t>Apmokėta už atliktus Dvaro g. rekonstrukcijos darbus</t>
  </si>
  <si>
    <t>Pilnai atsiskaityta su UAB ,,Šiaulių plentas" už 2014  -2016 m. vykdytą Dvaro g. rekonstrukciją</t>
  </si>
  <si>
    <t xml:space="preserve">Tilžės g. kapitalinis remontas </t>
  </si>
  <si>
    <t>Architektūros, urbanistikos ir paveldosaugos skyrius (05), Statybos ir renovacijos skyrius, Miesto ūkio ir aplinkos skyrius</t>
  </si>
  <si>
    <t>Tilžės g. nuo Pramonės iki Aukštabalio g. kapitalinio remonto darbai, kapitalinio remonto projekto ekspertizė (597 eur)</t>
  </si>
  <si>
    <t xml:space="preserve">Parengtas Tilžės g. tarp Pramonės ir Aikštabalio g. kapitalinio remonto projektas,  atlikti darbai 350365,6 eur, ekspertizė 597,74 eur. </t>
  </si>
  <si>
    <t xml:space="preserve"> Tilžės g. tarp Pramonės ir Aikštabalio g. 69975,53 eur</t>
  </si>
  <si>
    <t>Tilžes gatvės kapitalinio remonto darbai neužbaigti, atsiradus papildomiems darbams.</t>
  </si>
  <si>
    <t>J.Basanavičiaus g. kapitalinis remontas </t>
  </si>
  <si>
    <t>J.Basanavičiaus g. nuo Sodo g. iki Vaidoto g. kapitalinio remonto darbai </t>
  </si>
  <si>
    <t>Parengtas J.Basanavičiaus g. tarp Sodo g. ir Vaidoto g. kapitalinio remonto projektas 7865 Eur (UAB SRP projektas)</t>
  </si>
  <si>
    <t>Bačiūnų g. rekonstrukcija</t>
  </si>
  <si>
    <t>Bačiūnų g. nuo Pramonės g. iki miesto ribos rekonstrukcija</t>
  </si>
  <si>
    <t>Apmokėta už techninio projekto kelių saugumo auditą. Apmokėta už statybos leidimą (150 Eur)</t>
  </si>
  <si>
    <t>Šiaulių miesto darnaus judumo plano parengimas</t>
  </si>
  <si>
    <t>Architektūros, urbanistikos ir paveldosaugos skyrius (05), Miesto ūkio ir aplinkos skyrius (07), Projektų valdymo skyrius (20)</t>
  </si>
  <si>
    <t>Parengtas darnaus judumo mieste planas</t>
  </si>
  <si>
    <t xml:space="preserve">Rengiamas darnaus judumo planas. Pateiktam variantui nebuvo pritarta. Buvo atliekami koregavimo darbai. Paslaugos teikėjai vėluoja suteikti paslaugas. Pradėtos taikyti Sutartyje numatytos sankcijos. </t>
  </si>
  <si>
    <t>Įrengti gatves individualių namų kvartaluose</t>
  </si>
  <si>
    <t>Suprojektuoti ir nutiesti, išasfaltuoti ar rekonstruoti žvyruotas gatves individualių namų kvartaluose</t>
  </si>
  <si>
    <t>Miesto ūkio ir aplinkos skyrius (07); Architektūros, urbanistikos ir paveldosaugos skyrius (05)</t>
  </si>
  <si>
    <t>km</t>
  </si>
  <si>
    <t>Padirsių, Paprūdžio, Linkuvos ir Dotnuvos pirkimai vykdyti po kelis kartus, tačiau pasiūlymai buvo atmesti arba negauti nei vieno. Per vėlai buvo parengti techniniai projektai</t>
  </si>
  <si>
    <t>Įrengtos žvyruotos gatvės: Kalniškių g. (0,225 km), Daumanto g. (0,22 km), Traidenio g. (0,324 km), Lizdeikos g.(0,73 km)  išasfaltuota (minkštas asfaltas): Linkuvos g. (0,416 km), Dotnuvos g. (0,175 km), Paprūdžio g. (0,436 km), Padirsių g. (0,21 km); Traktoristų g. (0,2 km); Strazdelio g. (0,37 km); Veiverių g. (0,24 km); Rėžių g. (0,1 km); Sodo g. (0,676 km)</t>
  </si>
  <si>
    <t>Linkuvos g. (424 m) ir Dotnuvos g. (167 m) projektas (5061,43 Eur); Padirsių g. lapitalinio remonto projektas (244 m) (4280 Eur); Daumanto g. projektas,tyrimai, statybos darbai, techn. priežiūra (3509 Eur + 423,5 Eur+76743,42(-3509) + 496,79 Eur); Paprūdžio g. projektasir ekspertizė (5135 +423,5 Eur); Lizdeikos g. inžineriniai tyrimai,ekspertizė, darbai, techn.priežiūra (1270,5 + 387,20+57176,85 + 300,45 Eur); Traidenio g. inžineriniai tyrimai, statyba, techn.priežiūra, ekspertizė (726 +44093,23 + 224,12 + 348 Eur); Kalniškių g. projektas ir inžineriniai tyrimai (3932,5+423,5 Eur).; Rėžių g. ekspertizė (226,27 Eur). Išasfaltuota Sodo g. atkarpa 676 m (166169,95 Eur);</t>
  </si>
  <si>
    <t>Parama smulkiajam verslui suteikta pagal 5 priemones. Finansuoti 4 jaunimo verslo projektai, 2 vyresnių nei 50 m. asmenų verslo projektai. 11 įmonių padengtos dalyvavimo parodoje išlaidos, 1 asmeniui dalinai padengtos mokymo išlaidos , 7 įmonėms dalinai padengtos įmonės steigimo išlaidos. 3 jaunimo verslo projektų nugalėtojams skirtos premijos.</t>
  </si>
  <si>
    <t>Neparengta turizmo skatinimo strategija. Planuojama parengti 2018 m.</t>
  </si>
  <si>
    <t xml:space="preserve">1. Bukletai „Saulės žemės turtai“.                                         2. Žemėlapiai „Šiauliai: trijų S magija“.                                        3. Skrajutė “Saulės skonis”.     4. Skrajutės 100-mečio Kalėdos „Kelionės ir saldumynai“.                        5. Plakatai </t>
  </si>
  <si>
    <t>Inicijuoti, koordinuoti projektai naudojant išmaniąsiais technologijas, interneto prieigas</t>
  </si>
  <si>
    <t>1. Elektroninis leidinys „Konferencijų galimybės Šiaulių regione“.  2. Šiaulių miesto istorijos time-line.</t>
  </si>
  <si>
    <t xml:space="preserve">1. „Dvi aikštės – du gyvenimai arba nuo Kalniuko link Paryžiaus";  2. „Atgaiva sielai ir kūnui“;  3. „Šiauliai. Kelias į Vasario 16-ąją“;                               4. „Vartus į praeitį atvėrus“;  5. „Simbolinis žvilgsnis į Šiaulius“;  6. „Tarpukario perlai“; 7. „Shalom – Shavli“;  8. „Garsūs švietėjai – Šiauliams“;  9. „Vokiečių belaisvio tiltai – tarp pokario ir nūdienos Šiaulių“';   10. „Kunigaikščių Oginskių pramintais takais“;                                                   11. „Laiko ženklai Šiauliuose";  12. ,,Viena  diena  tarpukario  Šiauliuose. 1939 metai“;  13. „Žydiškieji Šiauliai. Dingusio pasaulio pėdsakais“;                                             14. „Baltojo chalato pasakojimai“;  15. „Papilės laiko vingiais“;  16. „Saldūs Šiauliai“;  17. „Šiauliai – pakiemiais, patvoriais, pagrioviais...“;                                         18. „Pietinia kronikas gyvai“; 19. „Šiaulių bulvaro pasaka“.                     </t>
  </si>
  <si>
    <t xml:space="preserve">Periodiškai atnaujinama turizmo informacija svetainėse ir kitose prieigose lietuvių ir užsienio kalbomis ( http://tic.siauliai.lt, www.siauliai-events.lt, http://tic.siauliai.lt/info/), Nacionalinėje turizmo informacinėje sistemoje, Facebook  </t>
  </si>
  <si>
    <t>Atnaujinta turizmo informacija svetainėse ir kt. prieigose</t>
  </si>
  <si>
    <t xml:space="preserve">Pristatomos Šiaulių miesto bei regiono turizmo galimybės bei Šiaulių miesto renginiai "Adventur 2016", "Baltour", 2Matka“, „Otdych“, „JTB“, „Šiauliai" parodose, verslo misijose svarbiose ir tikslinėse rinkose, infoturuose </t>
  </si>
  <si>
    <t>1. „Adventur 2017“ (Vilnius) 2. „Balttour 2017“ (Ryga)          3. Verslo ir pasiekimų paroda „Šiauliai 2017“</t>
  </si>
  <si>
    <t>Verslo misijos, kurios epristatytos turizmo galimybės ir rengimniai</t>
  </si>
  <si>
    <t>1. „Tarptautinis religinio turizmo ir piligrimystės kongresas“ Fatimoje (Portugalija), org. Jungtinių Tautų Pasaulio turizmo organizacija (PTO). 2.Bendradarbiaujant su Šiaulių rajono TVIC - Izraelis. 3.Bendradarbiaujant su Šiaulių rajono TVIC - Lenkija.</t>
  </si>
  <si>
    <t>Pristatomos miesto turizmo galimybės vietos ir užsienio turizmo organizatoriams, žiniasklaidos atstovams (infoturai, reklamos maketai, TV laidos ir kt.)</t>
  </si>
  <si>
    <t xml:space="preserve">1. Infoturas šalies gidams (02.20)
2. Infoturas Šiaulių miesto turizmo paslaugų teikėjams, gidams (10.15)
</t>
  </si>
  <si>
    <t>Pristatytos galimybės (straipsniai, reklamos maketai, TV laidos ir kt.)</t>
  </si>
  <si>
    <t xml:space="preserve">1. Lietuvos žiniasklaidos monitoringas - 170;  2. Latvijos žiniasklaidos monitoringas - 3;    3. http://tic.siauliai Naujienos - 98;  4. Facebook „postai“ (pranešimai) - 458;   5. Etaplius.lt pranešimai Šiaulių turizmo informacijos centro rubrikoje - 21. </t>
  </si>
  <si>
    <t>Suorganizuotų renginių skaičius</t>
  </si>
  <si>
    <t>Organizuojami gidų rengimo bei kvalifikacijos kėlimo kursai, mokymai, seminarai etc.</t>
  </si>
  <si>
    <t>Kvalifikacijos kėlimo renginių skaičius</t>
  </si>
  <si>
    <t>Naujų ir tradicinių iniciatyvų, skatinančių atvykstamajį turizmą, smulkųjį verslą ("Velykų miestelį", "Kalėdų miestelį" ir kt.) organizavimas ir dalyvavimas</t>
  </si>
  <si>
    <t>Suorganizuoti / dalyvauti renginiai</t>
  </si>
  <si>
    <t xml:space="preserve">1. Gastronominė akcija „Saulės skonis“;  2. Tarptautinė gido diena;   3. Gastronominė akcija „Saulės skonis“;  4. „Marguok! Verbuok! Su Lietuva“; 5. I Šiaulių krašto turizmo forumas;   6. Šv. Jokūbo kelio piligriminis žygis;  7. Tarptautinis folkloro konkursas-festivalis „Saulės žiedas“;  8. Tarptautinė turizmo diena;   9. „Kelionių ir saldumynų Kalėdos“. 
 </t>
  </si>
  <si>
    <t xml:space="preserve">1. Gastro akcija „Žiemos skonis“ .                                       2. Gastro akcija „Saulės skonis“.                                       3. Lietuvos kultūros tarybos finansuotas projektas „Šiaulių krašto kultūros paveldas: pažintis iš arčiau“.                      4. Šiaulių savivaldybės finansuotas projektas „Naujų kultūrinių turizmo maršrutų parengimas“.                              5. Gastronominės – „GastroTURO savaitė“.            6. „Kelionių ir saldumynų Kalėdos“.  </t>
  </si>
  <si>
    <t>Pasinaudojusių dviračių nuomos paslauga asmenų skaičius</t>
  </si>
  <si>
    <t xml:space="preserve">Suorganizuotų ekskursijų po Šiaulių miestą ir regioną  skaičius </t>
  </si>
  <si>
    <t>Vykdoma dviračių nuomos paslauga</t>
  </si>
  <si>
    <t>Ekskursijų po Šiaulių miestą ir regiona organizavimas</t>
  </si>
  <si>
    <t>Suorganizuota tarpvalstybiniu lygmeniu Baltų vienybės diena</t>
  </si>
  <si>
    <t>U=tikrinta aviacijos saugumo funkcija, 100 proc.</t>
  </si>
  <si>
    <t>1. Įvykdyti verslo ir pasiekimų parodos "Šiauliai 2017" organizavimo paslaugos, užsienio šalių atstovų priėmimo, apgyvendinimo ir maitinimo organizavimo paslaugos ir Šiaulių miesto savivaldybės pristatymo (viešinimo) verslo ir pasiekimų parodoje paslaugos pirkimai. 2. Siekiant viešinti Šiaulių oro uosto žinomumą, apmokėtos Šiaulių oro uosto dalyvavimo parodoje Miunchene, išlaidos. 3. Šiaulių oro uostas pasigamino reklaminius leidinius.</t>
  </si>
  <si>
    <t>Atlikta transformatorinės rekonstrukcija ir užtikrintas elektros galios tiekimas į LEZ, pramonės parko ir kt. teritorijas, t.y. įrengtas skirsomasis punktas</t>
  </si>
  <si>
    <t>Planuota reikšmė nepasiekta. 2017 m. inicijuotas ir paskelbtas viešasis pirkimas  Ekonominės plėtros ir investicijų pritraukimo ilgalaikės strategijos parengimo paslaugoms įsigyti, tačiau pirkimo procedūros nebaigtos ir suplanuotos lėšos perkeltos į 2018 m..</t>
  </si>
  <si>
    <t>Įgyvendinti projektą „Kultūrinio, istorinio ir gamtinio paveldo integracija per turizmo plėtrą Šiaulių ir Jelgavos miestuose“</t>
  </si>
  <si>
    <t>Projektas nebebuvo vykdomas</t>
  </si>
  <si>
    <t>Negautas finansavimas</t>
  </si>
  <si>
    <t>Sukurtas turistinis maršrutas, vnt</t>
  </si>
  <si>
    <t>Atsiskaitoma už faktiškai atliktus darbus pagal 2017 m. pasirašytą apleistų patalpų valymo ir dezinfefcijos sutartį. Sutarties trukmė 2 metai.</t>
  </si>
  <si>
    <t>Patvirtintų asignavimų nukrypimas susidaro, nes Vietinės rinkliavos administratoriui mokėjimai atliekami Sutartyje nustatyta tvarka pagal pateiktas sąskaitas</t>
  </si>
  <si>
    <t>Panaudotose išlaidose neįtraukta 0,9 tūkst. Eur už 2017 m. gruodžio mėn.</t>
  </si>
  <si>
    <t>46%(68%)</t>
  </si>
  <si>
    <t>Panaudotose išlaidose neįtraukta 3,01 tūkst. Eur už 2017 m. gruodžio mėn.</t>
  </si>
  <si>
    <t>Asignavimų planas neįvykdytas, nes nebuvo daugiau poreikio nuostolių kompensacijai. Visas reikalingas poreikis buvo įvykdytas 100 proc.</t>
  </si>
  <si>
    <t xml:space="preserve">Viduryje metų buvo atisakyta šios veiklos ir prašymas keisti biudžetą. Atsisakyta dėl rengiamo Valstybės tarnybos įstatymo, kuris galimai turės įtakos projektų valdymui ir jo reglamemtavimui. </t>
  </si>
  <si>
    <t>Biosocialinių įgūdžių ugdymo ir integracijos į kūno kultūros pamokas paslaugų teikimas vaikams, turintiems sunkią ir vidutinę negalią dėl nervų sistemos ligų ir lankantiems Šiaulių miesto bendrojo ugdymo mokyklas. 16 vaikų suteikta 688 kineziterapijos, 318 hipoterapijos ir 25 taikomosios kūno kultūros užsimėmimai.</t>
  </si>
  <si>
    <t xml:space="preserve">Organizuoti įvairūs sveikatinimo renginiai užsimėmimai miesto bendruomenei </t>
  </si>
  <si>
    <t>Aktyvus galimų pareiškėjų dalyvavimas</t>
  </si>
  <si>
    <t>Atlikti 66 vandens tyrimai. Sezonu metu informuoti gyventojai apie saugų elgesį vandens telkiniuose ir paplūdimiuose</t>
  </si>
  <si>
    <t>1,3</t>
  </si>
  <si>
    <t>3,2</t>
  </si>
  <si>
    <t>108</t>
  </si>
  <si>
    <t>3,1</t>
  </si>
  <si>
    <t>313</t>
  </si>
  <si>
    <t>243</t>
  </si>
  <si>
    <t>5,7</t>
  </si>
  <si>
    <t>473</t>
  </si>
  <si>
    <t>4312</t>
  </si>
  <si>
    <t>988</t>
  </si>
  <si>
    <t>8331</t>
  </si>
  <si>
    <t>Nuo 2017 m. rugsėjo 1 d. dėl Biure įdarbintų visuomenės sveikatos priežiūros specialistų išaugo atliktų darbų mastai</t>
  </si>
  <si>
    <t>842</t>
  </si>
  <si>
    <t>212</t>
  </si>
  <si>
    <t>2150</t>
  </si>
  <si>
    <t>Pasirašytos 5 sutartys, apmokėta pagal 2 sutartis už atliktas paslaugas.</t>
  </si>
  <si>
    <t xml:space="preserve">Nuo 2017 m. pagal iš šios priemonės finansuojamas tik dantų protezavimo paslaugų išlaidų kompensavimas iš savivaldybės biudžeto </t>
  </si>
  <si>
    <t>32</t>
  </si>
  <si>
    <t xml:space="preserve">Apsilankymų skaičius - 462, nuolatinių paslaugos gavėjų skaičius - 62, surinkta 988 švirkštai ir 804 adatos, 146 tarpininkavimo paslaugos </t>
  </si>
  <si>
    <t>Didesnis paslaugų poreikis</t>
  </si>
  <si>
    <t>Atliktas paslaugos pirkimas, pasirašyta sutartis. Apleistų gyvenamųjų patalpų valymo darbai ir dezinfekcija atlikta 9 butuose.</t>
  </si>
  <si>
    <t xml:space="preserve">2017 m. rugsėjo mėn. ESFA buvo pateiktos Šiaulių m. VVG atrinkti  BIVPP. Tačiau jų vertinimas buvo sustabdytas vadovaujantis Lietuvos Respublikos vidaus reikalų ministerijos 2017 m. spalio 30 d. raštu Nr. 1D-5687 „Dėl būtinybės keisti priemonės 08.6.1-ESFA-V-911 ,,Vietos plėtros strategijų įgyvendinimas“ projektų finansavimo sąlygų aprašą ir stabdyti paraiškų priėmimą, vertinimą“. Europos socialinio fondo agentūra stabdė pateiktų projektinių pasiūlymų paraiškų vertinimą pagal priemonę 08.6.1-ESFA-V-911 „Vietos plėtros strategijų įgyvendinimas“, kol neįsigalios Priemonės projektų finansavimo sąlygų aprašo keitimas. </t>
  </si>
  <si>
    <t>Užtikrinti švietimo įstaigų funkcionavimą</t>
  </si>
  <si>
    <t>Parengti 9 vnt. Nekilnojamojo kultūros paveldo vertinimo tarybos aktų projektai su priedais.</t>
  </si>
  <si>
    <r>
      <t xml:space="preserve"> Paremgti 5 techniniai projektai:</t>
    </r>
    <r>
      <rPr>
        <b/>
        <sz val="12"/>
        <rFont val="Times New Roman"/>
        <family val="1"/>
      </rPr>
      <t xml:space="preserve"> Saulės laikrodžio aikštės</t>
    </r>
    <r>
      <rPr>
        <sz val="12"/>
        <rFont val="Times New Roman"/>
        <family val="1"/>
      </rPr>
      <t xml:space="preserve"> kapitalinio remonto techninio projektas; </t>
    </r>
    <r>
      <rPr>
        <b/>
        <sz val="12"/>
        <rFont val="Times New Roman"/>
        <family val="1"/>
      </rPr>
      <t>Pakruojo gatvės</t>
    </r>
    <r>
      <rPr>
        <sz val="12"/>
        <rFont val="Times New Roman"/>
        <family val="1"/>
      </rPr>
      <t xml:space="preserve"> rekonstravimo techninio projekto parengimas;</t>
    </r>
    <r>
      <rPr>
        <b/>
        <sz val="12"/>
        <rFont val="Times New Roman"/>
        <family val="1"/>
      </rPr>
      <t xml:space="preserve"> Prisikėlimo aikštės rekonstrukcijos </t>
    </r>
    <r>
      <rPr>
        <sz val="12"/>
        <rFont val="Times New Roman"/>
        <family val="1"/>
      </rPr>
      <t>techninis projektas;</t>
    </r>
    <r>
      <rPr>
        <b/>
        <sz val="12"/>
        <rFont val="Times New Roman"/>
        <family val="1"/>
      </rPr>
      <t xml:space="preserve"> Aviacijos gatvės </t>
    </r>
    <r>
      <rPr>
        <sz val="12"/>
        <rFont val="Times New Roman"/>
        <family val="1"/>
      </rPr>
      <t>kapitalinio remonto, įrengiant įvažiavimą iš oro uosto teritorijos į LEZ techn. proj.;</t>
    </r>
    <r>
      <rPr>
        <b/>
        <sz val="12"/>
        <rFont val="Times New Roman"/>
        <family val="1"/>
      </rPr>
      <t xml:space="preserve"> Rėkyvos ežero pakrantė</t>
    </r>
    <r>
      <rPr>
        <sz val="12"/>
        <rFont val="Times New Roman"/>
        <family val="1"/>
      </rPr>
      <t>s sklypo supaprastinto statybos techn. proj. Atlikti apmokėjimai už vykdomų projektų ekspertizes, auditus, už statybų leidimus.</t>
    </r>
  </si>
  <si>
    <t xml:space="preserve">Dėl teisinių ginčų užsitęsė pirkimo procedūros. 2017 m. rugsėjo mėnesį pasirašyta rangos sutartis. Taip pat pasirašytas susitarimas darbams atlikti 2017 m. už 198098,46 Eur. Už šią sumą darbai atlikti. Taip pat pažymime, kad planuotas 900,0 tūkst. eurų poreikis iš SB rangos darbams nebereikalingas, nes 2018 (586,00 tūkst) ir 2019 (918,0 tūkst.) metais  lėšos bus gaunamos iš VB. SAvivaldybės prisidėjimas prie visų rangos darbų mažėja iki 320,0 tūkst. eurų.  </t>
  </si>
  <si>
    <t>Kadastriniai matavimai atlikti ir apmokėti AUPS</t>
  </si>
  <si>
    <t>2017 m. gruodžio 8 d. buvo pasirašyta sutartis su UAB ,,Ecoservise projektai" Nr.  SŽ-1588, Buvo nupirkta 15 vnt. šunų priežiūrai skirtos įrangos, kurios pagal poreikį bus įrengtos Šiaulių mieste. Buvo atliekami šienavimo, sniego nukasimo darbai pagal 2017 m. kovo 16 d. sutartį. SŽ-265 ištisus metus.</t>
  </si>
  <si>
    <t xml:space="preserve"> Atlikta darbų daugiau nei planuota ir skirta lėšų 2017 m., už 401,303 tūkst. Eur, 1,3 tūkst. Eur bus apmokėta 2018 m. </t>
  </si>
  <si>
    <t xml:space="preserve">Vykdomos projekto veiklos: įvykdytas automobilio kuro viešasis pirkimas, elektroninių bilietų viešasis pirkimas, teikti mokėjimo prašymai ir pagrindžiantys dokumentai, teiktos ataskaitos.  Paslaugas gavusių asmenų skaičius - 190. </t>
  </si>
  <si>
    <t>Įgyvendinti visi planuoti nusikaltimų prevencijos tiksliniai projektai. Sutaupytos lėšos dėl pigiau nupirko greičio matuoklio.</t>
  </si>
  <si>
    <t>Pirkimų metu Rangovų pasiūlyta kaina buvo mažesnė, nei skirta lėšų</t>
  </si>
  <si>
    <t>Nebuvo vykdoma statinio ekspertizė, neužbaigti objektai, kuriems turėtų būti sumokėta už projekto vykdymo priežiūrą, techninės priežiūros paslaugas</t>
  </si>
  <si>
    <t>Per metus įteisinta savivaldybės nuosavybe 80 gatvių, atlikta įvairių  nekilnojamojo turto registro pakeitimai</t>
  </si>
  <si>
    <t>Šiaulių miesto savivaldybės tarybos 2017 m. rugsėjo 7 d. sprendimu Nr. T-320 "Dėl dalyvavimo VŠĮ „Mūsų draugas“ vykdomame projekte "Socialinės rizikos grupės vaikų gerovės kėlimas Šiaulių m. ir Šiaulių r. savivaldybėse" buvo nutarta, kad Šiaulių miesto savivaldybė taps projekto partneriu ir perims VŠĮ "Mūsų draugas" finansinius įsipareigojimus, kurie sudarė 65263,97 eurų, už vaikų dienos centro pastato remonto darbus. Vėliau Šiaulių m. savivaldybės administracija priėmė politinį sprendimą šių įsiskolinimų neapmokėti.</t>
  </si>
  <si>
    <t>Įvertinus kompiuterinės technikos nuomos kaštus, nuspręsta įsigyti</t>
  </si>
  <si>
    <t xml:space="preserve">Įvertinus licencijų galiojimus, nuspręsta atidėti 2018 m. </t>
  </si>
  <si>
    <t>Įsigyta spaudos ploto laikrraščiuose, cm2</t>
  </si>
  <si>
    <t>Siekiant pateikti informaciją kuo didesniam gyventojų sk., didesnė informacijos dalis buvo teikiama elektroniniais informavimo kanalais</t>
  </si>
  <si>
    <t>Įvykdytų administracijos pastato planuotų remonto darbų proc.</t>
  </si>
  <si>
    <t>Apdraustų objektų skaičius buvo numatytas 20, kadangi Šiaulių miesto savivaldybės administracija yra įsipareigojusi sukurtą materialųjį turtą drausti 5 metus po projekto užbaigimo. Dėl objektyvių, pagrįstų projekto įgyvendinimo aplinkybių, įgyvendinančioji institucija turi teisę nustatyti reikalavimą apdrausti  turtą/ pratęsti turto draudimo terminą (atsižvelgiant į galutinės ataskaitos pateikimo datą),  pranešdama apie tai projekto vykdytojui raštu ir nurodant reikalavimo įvykdymo terminą, draudimo laikotarpį ir sąlygas. 
2017 m. nebuvo gauta prašymų apdrausti/pratęsti turto draudimų, dėl to nepasiektas numatytas rodiklis – 20.</t>
  </si>
  <si>
    <t>Įsigytas kompiuteris ir projektorius</t>
  </si>
  <si>
    <t xml:space="preserve">Neįsigyta planuota kompiuerinė įranga, nes negautas finansavimas LatLit projektui </t>
  </si>
  <si>
    <t xml:space="preserve">Lėšos nepanaudotos ir nepasiektii vertinimo  kriterijai, nes nebuvo investuota į UAB "Žiburio knygynas" (50 000 eurų) dėl užsitęsusio patalpų nuomos konkurso. Lėšos perkeltos į 2018 m. </t>
  </si>
  <si>
    <t>1) Bendrojo plano dalies koregavimo viešinimas vyko 2017 m. spalio 11 d. 2017-10-13 protokolu Nr. VAK-522 pabaigos terminas atidėtas iki 2018-01-30.  2) Prekybos centrų išdėstymo scemų koregavimas 2017-10-20 protokolu Nr. VAK-540 terminas atidėtas iki 2018-02-07.  "Kraštovaizdžio ir Nekilnojamojo kultūros paveldo tvarkymo" sutartis, užsitęsus procedūroms, pasirašyta 2017-08-04 SŽ-1059 už 17908 eur. Pabaiga numatoma 2018 m. gegužės mėn.</t>
  </si>
  <si>
    <t>Pagal su Kultūros paveldo centru pasirašytą Objektų  vertingųjų savybių identifikavimo bei dokumentacijos (duomenų Kultūros vertybių registrui) parengimo paslaugos sutartį už 2017 m. parengtą ir pateiktą minėtą dokumentaciją apmokėta iš sumokėto avanso. Paslaugos sutartis galioja iki 2018 m. gruodžio 31 d., todėl padengus sumokėtą avansinį apmokėjimą, bus mokama iš einamųjų Šiaulių miesto savivaldybės biudžeto lėšų. </t>
  </si>
  <si>
    <t>Surengta 3 parodomis daugiau; 7  koncertais mažiau dėl negauto finansavimo iš Lietuvos kultūros tarybos konkurso tvarka.</t>
  </si>
  <si>
    <t>2017 m. panaudotos lėšos (kasinės išlaidos)</t>
  </si>
  <si>
    <r>
      <t xml:space="preserve"> </t>
    </r>
    <r>
      <rPr>
        <b/>
        <sz val="11"/>
        <color indexed="8"/>
        <rFont val="Times New Roman"/>
        <family val="1"/>
      </rPr>
      <t>Modernizuoti miesto gyvenamųjų rajonų infrastruktūrą, užtikrinti  komunalinių paslaugų teikimo infrastruktūros objektų  priežiūrą, remontą  bei šių paslaugų teikimo kokybę</t>
    </r>
  </si>
  <si>
    <r>
      <t>Nukirsta medžių 451 vnt.,sutvarkytos 32 vėjauložos, išrauta kelmų 63 vnt., nukarpyta gyvatvorės 20300 m</t>
    </r>
    <r>
      <rPr>
        <sz val="11"/>
        <rFont val="Calibri"/>
        <family val="2"/>
      </rPr>
      <t>²</t>
    </r>
    <r>
      <rPr>
        <sz val="11"/>
        <rFont val="Times New Roman"/>
        <family val="1"/>
      </rPr>
      <t>, nuravėta gyvatvorės 10000 m</t>
    </r>
    <r>
      <rPr>
        <sz val="11"/>
        <rFont val="Calibri"/>
        <family val="2"/>
      </rPr>
      <t>²</t>
    </r>
  </si>
  <si>
    <r>
      <t>Prižiūrimas gėlynų plotas 3000 m</t>
    </r>
    <r>
      <rPr>
        <sz val="11"/>
        <rFont val="Calibri"/>
        <family val="2"/>
      </rPr>
      <t>²</t>
    </r>
    <r>
      <rPr>
        <sz val="11"/>
        <rFont val="Times New Roman"/>
        <family val="1"/>
      </rPr>
      <t>, pasodinta gėlių 37124 vnt.</t>
    </r>
  </si>
  <si>
    <r>
      <rPr>
        <b/>
        <sz val="11"/>
        <color indexed="8"/>
        <rFont val="Times New Roman"/>
        <family val="1"/>
      </rPr>
      <t xml:space="preserve">Architektų – Jablonskio </t>
    </r>
    <r>
      <rPr>
        <sz val="11"/>
        <color indexed="8"/>
        <rFont val="Times New Roman"/>
        <family val="1"/>
      </rPr>
      <t>atlikti darbai: šviesoforų trijų sekcijų blokų demontavimas - 12 vnt., metalinių gembinių konstrukcijų demontavimas- 4 vnt., šviesoforo valdiklio demontavimas- 1 vnt.; Statybos darbai vykdyti pagal „Šviesoforų posto Architektų - J. Jablonskio g. sankryžoje Šiaulių mieste kapitalinio remonto projektas“ projektą  Nr. 055-01-TDP-E-DDS. Įrengimo darbai: iškasta tranšėja 340 metrų, uždaro perėjimo įrengimas 108 metrai, kabelinės linijos įrengimas 1416 metrai, šviesoforų gembinio tipo įrengimas ir vertikalių stovų sumontavimas - 4 vnt., šviesoforų trijų sekcijų blokų su LED žibintais sumontavimą - 13 vnt., šviesoforų vienos sekcijų blokų su LED žibintu sumontavimą-2 vnt., šviesoforų valdiklio EC-2 su videodetektorių blokais sumontavimą -1 vnt., videodetektorių sumontavimą -5 vnt., vaizdo stebėjimo kameros sumontavimą -1 vnt.</t>
    </r>
  </si>
  <si>
    <r>
      <rPr>
        <b/>
        <sz val="11"/>
        <rFont val="Times New Roman"/>
        <family val="1"/>
      </rPr>
      <t> Žemaitės – Cvirkos</t>
    </r>
    <r>
      <rPr>
        <sz val="11"/>
        <rFont val="Times New Roman"/>
        <family val="1"/>
      </rPr>
      <t xml:space="preserve"> atlikti darbai :  šviesoforų trijų sekcijų blokų demontavimas- 12vnt., šviesoforų  vertikalių stovų demontavimas- 4 vnt.,  šviesoforo valdiklio demontavimas- 1 vnt.; Statybos darbai vykdyti pagal „Šviesoforų posto Žemaitės - P. Cvirkos g. sankryžoje Šiaulių mieste kapitalinio remonto projektas“ projektą Nr.054-01-TDP-E-DS. įrengimo darbai: tranšėjos iškasimas - 80 metrų, uždaro perėjimo įrengimas - 69 metrai, kabelinės linijos įrengimas - 858 metrai, šviesoforų gembinio tipo įrengimas - 3 vnt., šviesoforų  vertikalių stovų sumontavimas-5 vnt., šviesoforų trijų sekcijų blokų  su LED žibintais sumontavimą-12 vnt., šviesoforų dviejų sekcijų blokų  su LED žibintais sumontavimą-6 vnt., šviesoforų valdiklio EC-2 su videodetektorių blokais sumontavimą -1 vnt., videodetektorių sumontavimą -3 vnt., vaizdo stebėjimo kameros sumontavimą -1 vnt. Pramonės - Serbentų g.; atlikti darbai:  šviesoforų trijų sekcijų blokų demontavimas - 15 vnt., metalinių gembinių konstrukcijų demontavimas- 4 vnt., šviesoforo valdiklio demontavimas- 1 vnt.; Statybos darbai : tranšėjos iškasimas - 74 metrų, uždaro perėjimo įrengimas - 96 metrai, kabelinės linijos įrengimas - 965 metrai, šviesoforų gembinio tipo įrengimas - 4 vnt., šviesoforų  vertikalių stovų sumontavimas - 4 vnt., šviesoforų trijų sekcijų blokų  su LED žibintais sumontavimas -15 vnt., šviesoforų dviejų sekcijų blokų su LED žibintais sumontavimą-6 vnt., šviesoforų valdiklio EC-2 su videodetektorių blokais sumontavimą -1 vnt., videodetektorių sumontavimą -4 vnt., vaizdo stebėjimo kameros sumontavimą -1 vnt. </t>
    </r>
  </si>
  <si>
    <t xml:space="preserve">204 sportininkais padidėjo krepšinio akademijoje ,,Saulė" ir  šiame rodiklyje skaičiuojami VšĮ futbolo akademijos ,,Šiauliai" 608 sportininkai    </t>
  </si>
  <si>
    <t>PATVIRTINTA</t>
  </si>
  <si>
    <t>Šiaulių miesto savivaldybės</t>
  </si>
  <si>
    <t>2018 m. gegužės 3 d.</t>
  </si>
  <si>
    <t>sprendimu Nr. T-</t>
  </si>
  <si>
    <t>tarybos 2018 m. gegužės 3 d.</t>
  </si>
  <si>
    <t>Šiaulių miesto savivaldybės tarybos</t>
  </si>
  <si>
    <t>sprendimu Nr. T-112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</si>
</sst>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0"/>
    <numFmt numFmtId="173" formatCode="00"/>
    <numFmt numFmtId="174" formatCode="0.000"/>
    <numFmt numFmtId="175" formatCode="[$-427]yyyy\ &quot;m.&quot;\ mmmm\ d\ &quot;d.&quot;"/>
    <numFmt numFmtId="176" formatCode="[$-427]General"/>
    <numFmt numFmtId="177" formatCode="[$-427]0"/>
    <numFmt numFmtId="178" formatCode="[$-427]0.0"/>
    <numFmt numFmtId="179" formatCode="[$€-2]\ ###,000_);[Red]\([$€-2]\ ###,000\)"/>
  </numFmts>
  <fonts count="76">
    <font>
      <sz val="10"/>
      <name val="Arial"/>
      <family val="2"/>
    </font>
    <font>
      <sz val="11"/>
      <color indexed="8"/>
      <name val="Calibri"/>
      <family val="2"/>
    </font>
    <font>
      <sz val="12"/>
      <name val="Times New Roman"/>
      <family val="1"/>
    </font>
    <font>
      <b/>
      <sz val="12"/>
      <name val="Times New Roman"/>
      <family val="1"/>
    </font>
    <font>
      <sz val="10"/>
      <name val="Times New Roman"/>
      <family val="1"/>
    </font>
    <font>
      <b/>
      <sz val="12"/>
      <name val="Calibri"/>
      <family val="2"/>
    </font>
    <font>
      <sz val="12"/>
      <color indexed="8"/>
      <name val="Times New Roman"/>
      <family val="1"/>
    </font>
    <font>
      <sz val="11"/>
      <name val="Times New Roman"/>
      <family val="1"/>
    </font>
    <font>
      <b/>
      <sz val="11"/>
      <name val="Times New Roman"/>
      <family val="1"/>
    </font>
    <font>
      <b/>
      <sz val="11"/>
      <color indexed="8"/>
      <name val="Times New Roman"/>
      <family val="1"/>
    </font>
    <font>
      <sz val="12"/>
      <name val="Calibri"/>
      <family val="2"/>
    </font>
    <font>
      <sz val="11"/>
      <color indexed="8"/>
      <name val="Times New Roman"/>
      <family val="1"/>
    </font>
    <font>
      <b/>
      <sz val="10"/>
      <name val="Arial"/>
      <family val="2"/>
    </font>
    <font>
      <sz val="9"/>
      <name val="Tahoma"/>
      <family val="2"/>
    </font>
    <font>
      <b/>
      <sz val="9"/>
      <name val="Tahoma"/>
      <family val="2"/>
    </font>
    <font>
      <b/>
      <sz val="12"/>
      <color indexed="8"/>
      <name val="Times New Roman"/>
      <family val="1"/>
    </font>
    <font>
      <sz val="9"/>
      <color indexed="60"/>
      <name val="Times New Roman"/>
      <family val="1"/>
    </font>
    <font>
      <sz val="8"/>
      <name val="Times New Roman"/>
      <family val="1"/>
    </font>
    <font>
      <b/>
      <sz val="10"/>
      <name val="Times New Roman"/>
      <family val="1"/>
    </font>
    <font>
      <sz val="12"/>
      <name val="Arial"/>
      <family val="2"/>
    </font>
    <font>
      <b/>
      <sz val="12"/>
      <name val="Arial"/>
      <family val="2"/>
    </font>
    <font>
      <sz val="11"/>
      <name val="Arial"/>
      <family val="2"/>
    </font>
    <font>
      <sz val="10"/>
      <color indexed="10"/>
      <name val="Times New Roman"/>
      <family val="1"/>
    </font>
    <font>
      <sz val="12"/>
      <color indexed="10"/>
      <name val="Arial"/>
      <family val="2"/>
    </font>
    <font>
      <sz val="11"/>
      <name val="Times"/>
      <family val="1"/>
    </font>
    <font>
      <b/>
      <sz val="9"/>
      <color indexed="8"/>
      <name val="Tahoma"/>
      <family val="2"/>
    </font>
    <font>
      <sz val="11"/>
      <color indexed="10"/>
      <name val="Times New Roman"/>
      <family val="1"/>
    </font>
    <font>
      <sz val="11"/>
      <name val="Calibri"/>
      <family val="2"/>
    </font>
    <font>
      <i/>
      <sz val="11"/>
      <name val="Times New Roman"/>
      <family val="1"/>
    </font>
    <font>
      <b/>
      <sz val="11"/>
      <color indexed="48"/>
      <name val="Times New Roman"/>
      <family val="1"/>
    </font>
    <font>
      <b/>
      <sz val="11"/>
      <name val="Arial"/>
      <family val="2"/>
    </font>
    <font>
      <sz val="11"/>
      <color indexed="17"/>
      <name val="Times New Roman"/>
      <family val="1"/>
    </font>
    <font>
      <b/>
      <sz val="15"/>
      <color indexed="54"/>
      <name val="Calibri"/>
      <family val="2"/>
    </font>
    <font>
      <b/>
      <sz val="13"/>
      <color indexed="54"/>
      <name val="Calibri"/>
      <family val="2"/>
    </font>
    <font>
      <b/>
      <sz val="11"/>
      <color indexed="54"/>
      <name val="Calibri"/>
      <family val="2"/>
    </font>
    <font>
      <sz val="11"/>
      <color indexed="9"/>
      <name val="Calibri"/>
      <family val="2"/>
    </font>
    <font>
      <i/>
      <sz val="11"/>
      <color indexed="23"/>
      <name val="Calibri"/>
      <family val="2"/>
    </font>
    <font>
      <sz val="11"/>
      <color indexed="20"/>
      <name val="Calibri"/>
      <family val="2"/>
    </font>
    <font>
      <sz val="10"/>
      <color indexed="8"/>
      <name val="Arial"/>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4"/>
      <name val="Calibri Light"/>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8"/>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0"/>
      <color theme="1"/>
      <name val="Arial"/>
      <family val="2"/>
    </font>
    <font>
      <sz val="11"/>
      <color rgb="FF006100"/>
      <name val="Calibri"/>
      <family val="2"/>
    </font>
    <font>
      <sz val="11"/>
      <color rgb="FF0000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sz val="10"/>
      <color theme="1"/>
      <name val="Times New Roman"/>
      <family val="1"/>
    </font>
    <font>
      <sz val="11"/>
      <color rgb="FFFF0000"/>
      <name val="Times New Roman"/>
      <family val="1"/>
    </font>
    <font>
      <b/>
      <sz val="8"/>
      <name val="Arial"/>
      <family val="2"/>
    </font>
  </fonts>
  <fills count="11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indexed="42"/>
        <bgColor indexed="64"/>
      </patternFill>
    </fill>
    <fill>
      <patternFill patternType="solid">
        <fgColor rgb="FF99CCFF"/>
        <bgColor indexed="64"/>
      </patternFill>
    </fill>
    <fill>
      <patternFill patternType="solid">
        <fgColor rgb="FFCCFFCC"/>
        <bgColor indexed="64"/>
      </patternFill>
    </fill>
    <fill>
      <patternFill patternType="solid">
        <fgColor rgb="FFFFFFFF"/>
        <bgColor indexed="64"/>
      </patternFill>
    </fill>
    <fill>
      <patternFill patternType="solid">
        <fgColor indexed="26"/>
        <bgColor indexed="64"/>
      </patternFill>
    </fill>
    <fill>
      <patternFill patternType="solid">
        <fgColor indexed="9"/>
        <bgColor indexed="64"/>
      </patternFill>
    </fill>
    <fill>
      <patternFill patternType="solid">
        <fgColor rgb="FF99CCFF"/>
        <bgColor indexed="64"/>
      </patternFill>
    </fill>
    <fill>
      <patternFill patternType="solid">
        <fgColor rgb="FFCCFFCC"/>
        <bgColor indexed="64"/>
      </patternFill>
    </fill>
    <fill>
      <patternFill patternType="solid">
        <fgColor theme="0"/>
        <bgColor indexed="64"/>
      </patternFill>
    </fill>
    <fill>
      <patternFill patternType="solid">
        <fgColor indexed="13"/>
        <bgColor indexed="64"/>
      </patternFill>
    </fill>
    <fill>
      <patternFill patternType="solid">
        <fgColor theme="7" tint="0.7999799847602844"/>
        <bgColor indexed="64"/>
      </patternFill>
    </fill>
    <fill>
      <patternFill patternType="solid">
        <fgColor indexed="42"/>
        <bgColor indexed="64"/>
      </patternFill>
    </fill>
    <fill>
      <patternFill patternType="solid">
        <fgColor indexed="13"/>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indexed="44"/>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theme="0" tint="-0.24997000396251678"/>
        <bgColor indexed="64"/>
      </patternFill>
    </fill>
    <fill>
      <patternFill patternType="solid">
        <fgColor rgb="FFFF99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indexed="9"/>
        <bgColor indexed="64"/>
      </patternFill>
    </fill>
    <fill>
      <patternFill patternType="solid">
        <fgColor indexed="55"/>
        <bgColor indexed="64"/>
      </patternFill>
    </fill>
  </fills>
  <borders count="10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style="thin"/>
      <top style="thin"/>
      <bottom style="thin"/>
    </border>
    <border>
      <left style="hair">
        <color indexed="8"/>
      </left>
      <right/>
      <top style="hair">
        <color indexed="8"/>
      </top>
      <bottom style="hair">
        <color indexed="8"/>
      </bottom>
    </border>
    <border>
      <left style="thin"/>
      <right style="thin"/>
      <top/>
      <bottom style="thin"/>
    </border>
    <border>
      <left style="thin">
        <color indexed="8"/>
      </left>
      <right style="thin">
        <color indexed="8"/>
      </right>
      <top style="thin">
        <color indexed="8"/>
      </top>
      <bottom/>
    </border>
    <border>
      <left style="thin"/>
      <right style="thin"/>
      <top style="thin">
        <color indexed="8"/>
      </top>
      <bottom/>
    </border>
    <border>
      <left style="thin"/>
      <right/>
      <top style="thin"/>
      <bottom style="thin"/>
    </border>
    <border>
      <left/>
      <right/>
      <top style="thin"/>
      <bottom style="thin"/>
    </border>
    <border>
      <left/>
      <right/>
      <top style="thin"/>
      <bottom/>
    </border>
    <border>
      <left/>
      <right style="thin"/>
      <top style="thin"/>
      <bottom/>
    </border>
    <border>
      <left style="thin"/>
      <right/>
      <top style="thin"/>
      <bottom/>
    </border>
    <border>
      <left style="thin">
        <color indexed="8"/>
      </left>
      <right style="thin">
        <color indexed="8"/>
      </right>
      <top/>
      <bottom/>
    </border>
    <border>
      <left style="thin"/>
      <right style="thin"/>
      <top/>
      <bottom style="thin">
        <color indexed="8"/>
      </bottom>
    </border>
    <border>
      <left/>
      <right/>
      <top style="thin"/>
      <bottom style="thin">
        <color indexed="8"/>
      </bottom>
    </border>
    <border>
      <left/>
      <right/>
      <top/>
      <bottom style="thin">
        <color indexed="8"/>
      </bottom>
    </border>
    <border>
      <left style="thin"/>
      <right style="thin"/>
      <top style="thin"/>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color indexed="63"/>
      </right>
      <top>
        <color indexed="63"/>
      </top>
      <bottom style="thin">
        <color rgb="FF000000"/>
      </bottom>
    </border>
    <border>
      <left/>
      <right style="thin">
        <color rgb="FF000000"/>
      </right>
      <top style="thin">
        <color rgb="FF000000"/>
      </top>
      <bottom style="thin">
        <color rgb="FF000000"/>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color rgb="FF000000"/>
      </left>
      <right/>
      <top/>
      <bottom/>
    </border>
    <border>
      <left style="thin"/>
      <right style="thin"/>
      <top/>
      <bottom/>
    </border>
    <border>
      <left style="thin">
        <color rgb="FF000000"/>
      </left>
      <right style="thin">
        <color rgb="FF000000"/>
      </right>
      <top/>
      <bottom/>
    </border>
    <border>
      <left style="thin">
        <color rgb="FF000000"/>
      </left>
      <right style="thin"/>
      <top style="thin">
        <color rgb="FF000000"/>
      </top>
      <bottom style="thin"/>
    </border>
    <border>
      <left>
        <color indexed="63"/>
      </left>
      <right style="thin">
        <color rgb="FF000000"/>
      </right>
      <top style="thin">
        <color rgb="FF000000"/>
      </top>
      <bottom>
        <color indexed="63"/>
      </bottom>
    </border>
    <border>
      <left style="thin"/>
      <right style="thin">
        <color rgb="FF000000"/>
      </right>
      <top style="thin"/>
      <bottom/>
    </border>
    <border>
      <left style="thin">
        <color indexed="8"/>
      </left>
      <right style="thin">
        <color indexed="8"/>
      </right>
      <top style="thin"/>
      <bottom/>
    </border>
    <border>
      <left style="thin"/>
      <right style="thin">
        <color rgb="FF000000"/>
      </right>
      <top style="thin">
        <color rgb="FF000000"/>
      </top>
      <bottom style="thin"/>
    </border>
    <border>
      <left style="thin">
        <color rgb="FF000000"/>
      </left>
      <right/>
      <top style="thin">
        <color rgb="FF000000"/>
      </top>
      <bottom style="thin"/>
    </border>
    <border>
      <left/>
      <right style="thin">
        <color rgb="FF000000"/>
      </right>
      <top/>
      <bottom/>
    </border>
    <border>
      <left/>
      <right/>
      <top/>
      <bottom style="thin">
        <color rgb="FF000000"/>
      </bottom>
    </border>
    <border>
      <left style="thin"/>
      <right style="thin">
        <color rgb="FF000000"/>
      </right>
      <top style="thin"/>
      <bottom style="thin">
        <color rgb="FF000000"/>
      </bottom>
    </border>
    <border>
      <left style="thin">
        <color rgb="FF000000"/>
      </left>
      <right/>
      <top style="thin"/>
      <bottom style="thin">
        <color rgb="FF000000"/>
      </bottom>
    </border>
    <border>
      <left/>
      <right/>
      <top style="thin">
        <color rgb="FF000000"/>
      </top>
      <bottom style="thin">
        <color rgb="FF000000"/>
      </bottom>
    </border>
    <border>
      <left style="thin">
        <color indexed="8"/>
      </left>
      <right style="thin">
        <color indexed="8"/>
      </right>
      <top style="thin">
        <color indexed="8"/>
      </top>
      <bottom style="thin"/>
    </border>
    <border>
      <left/>
      <right style="thin">
        <color indexed="8"/>
      </right>
      <top/>
      <bottom/>
    </border>
    <border>
      <left style="thin">
        <color indexed="8"/>
      </left>
      <right/>
      <top/>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thin"/>
      <top style="thin"/>
      <bottom/>
    </border>
    <border>
      <left style="thin">
        <color indexed="8"/>
      </left>
      <right style="thin">
        <color indexed="8"/>
      </right>
      <top/>
      <bottom style="thin"/>
    </border>
    <border>
      <left>
        <color indexed="63"/>
      </left>
      <right style="thin">
        <color indexed="8"/>
      </right>
      <top style="thin">
        <color indexed="8"/>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right style="thin">
        <color indexed="23"/>
      </right>
      <top style="thin"/>
      <bottom>
        <color indexed="63"/>
      </bottom>
    </border>
    <border>
      <left style="thin">
        <color indexed="23"/>
      </left>
      <right style="thin">
        <color indexed="23"/>
      </right>
      <top style="thin"/>
      <bottom>
        <color indexed="63"/>
      </bottom>
    </border>
    <border>
      <left style="thin">
        <color indexed="23"/>
      </left>
      <right style="thin"/>
      <top style="thin"/>
      <bottom>
        <color indexed="63"/>
      </bottom>
    </border>
    <border>
      <left>
        <color indexed="63"/>
      </left>
      <right style="thin">
        <color indexed="8"/>
      </right>
      <top style="thin"/>
      <bottom>
        <color indexed="63"/>
      </bottom>
    </border>
    <border>
      <left style="thin">
        <color indexed="8"/>
      </left>
      <right>
        <color indexed="63"/>
      </right>
      <top style="thin"/>
      <bottom>
        <color indexed="63"/>
      </bottom>
    </border>
    <border>
      <left style="thin"/>
      <right style="thin">
        <color rgb="FF000000"/>
      </right>
      <top/>
      <bottom/>
    </border>
    <border>
      <left style="thin"/>
      <right style="thin">
        <color rgb="FF000000"/>
      </right>
      <top/>
      <bottom style="thin"/>
    </border>
    <border>
      <left style="thin"/>
      <right>
        <color indexed="63"/>
      </right>
      <top style="thin">
        <color rgb="FF000000"/>
      </top>
      <bottom>
        <color indexed="63"/>
      </bottom>
    </border>
    <border>
      <left style="thin"/>
      <right>
        <color indexed="63"/>
      </right>
      <top>
        <color indexed="63"/>
      </top>
      <bottom style="thin">
        <color rgb="FF000000"/>
      </bottom>
    </border>
    <border>
      <left style="thin"/>
      <right style="thin">
        <color rgb="FF000000"/>
      </right>
      <top style="thin">
        <color rgb="FF000000"/>
      </top>
      <bottom/>
    </border>
    <border>
      <left style="thin">
        <color rgb="FF000000"/>
      </left>
      <right>
        <color indexed="63"/>
      </right>
      <top style="thin"/>
      <bottom>
        <color indexed="63"/>
      </bottom>
    </border>
    <border>
      <left style="thin"/>
      <right style="thin"/>
      <top style="thin">
        <color rgb="FF000000"/>
      </top>
      <bottom/>
    </border>
    <border>
      <left style="thin">
        <color rgb="FF000000"/>
      </left>
      <right style="thin">
        <color indexed="8"/>
      </right>
      <top style="thin"/>
      <bottom/>
    </border>
    <border>
      <left style="thin">
        <color rgb="FF000000"/>
      </left>
      <right style="thin">
        <color indexed="8"/>
      </right>
      <top/>
      <bottom style="thin">
        <color rgb="FF000000"/>
      </bottom>
    </border>
    <border>
      <left style="thin">
        <color rgb="FF000000"/>
      </left>
      <right style="thin">
        <color rgb="FF000000"/>
      </right>
      <top/>
      <bottom style="thin">
        <color indexed="8"/>
      </bottom>
    </border>
    <border>
      <left style="thin">
        <color rgb="FF000000"/>
      </left>
      <right style="thin"/>
      <top/>
      <bottom/>
    </border>
    <border>
      <left style="thin">
        <color rgb="FF000000"/>
      </left>
      <right style="thin"/>
      <top/>
      <bottom style="thin">
        <color indexed="8"/>
      </bottom>
    </border>
    <border>
      <left style="thin">
        <color rgb="FF000000"/>
      </left>
      <right style="thin"/>
      <top style="thin"/>
      <bottom/>
    </border>
    <border>
      <left style="thin">
        <color rgb="FF000000"/>
      </left>
      <right style="thin"/>
      <top/>
      <bottom style="thin"/>
    </border>
    <border>
      <left style="thin">
        <color rgb="FF000000"/>
      </left>
      <right style="thin">
        <color rgb="FF000000"/>
      </right>
      <top style="thin"/>
      <bottom/>
    </border>
    <border>
      <left style="thin">
        <color indexed="8"/>
      </left>
      <right style="thin"/>
      <top/>
      <bottom style="thin"/>
    </border>
    <border>
      <left style="thin"/>
      <right style="thin">
        <color indexed="8"/>
      </right>
      <top/>
      <bottom style="thin"/>
    </border>
    <border>
      <left style="thin"/>
      <right>
        <color indexed="63"/>
      </right>
      <top style="thin">
        <color indexed="8"/>
      </top>
      <bottom>
        <color indexed="63"/>
      </bottom>
    </border>
    <border>
      <left style="thin"/>
      <right style="thin">
        <color indexed="8"/>
      </right>
      <top style="thin">
        <color indexed="8"/>
      </top>
      <bottom/>
    </border>
    <border>
      <left style="thin"/>
      <right style="thin">
        <color indexed="8"/>
      </right>
      <top/>
      <bottom style="thin">
        <color indexed="8"/>
      </bottom>
    </border>
    <border>
      <left style="thin">
        <color indexed="8"/>
      </left>
      <right/>
      <top style="thin"/>
      <bottom style="thin"/>
    </border>
    <border>
      <left style="thin">
        <color indexed="8"/>
      </left>
      <right style="thin"/>
      <top/>
      <bottom/>
    </border>
    <border>
      <left style="thin"/>
      <right style="thin">
        <color indexed="8"/>
      </right>
      <top style="thin"/>
      <bottom/>
    </border>
    <border>
      <left style="thin">
        <color indexed="8"/>
      </left>
      <right style="thin"/>
      <top style="thin">
        <color indexed="8"/>
      </top>
      <bottom/>
    </border>
    <border>
      <left style="thin"/>
      <right style="thin">
        <color indexed="8"/>
      </right>
      <top/>
      <bottom/>
    </border>
    <border>
      <left>
        <color indexed="63"/>
      </left>
      <right style="thin"/>
      <top style="thin">
        <color rgb="FF000000"/>
      </top>
      <bottom>
        <color indexed="63"/>
      </bottom>
    </border>
    <border>
      <left>
        <color indexed="63"/>
      </left>
      <right style="thin"/>
      <top>
        <color indexed="63"/>
      </top>
      <bottom style="thin">
        <color rgb="FF000000"/>
      </bottom>
    </border>
    <border>
      <left style="thin">
        <color indexed="8"/>
      </left>
      <right style="thin"/>
      <top/>
      <bottom style="thin">
        <color indexed="8"/>
      </bottom>
    </border>
    <border>
      <left style="thin"/>
      <right>
        <color indexed="63"/>
      </right>
      <top>
        <color indexed="63"/>
      </top>
      <bottom style="thin">
        <color indexed="8"/>
      </bottom>
    </border>
    <border>
      <left>
        <color indexed="63"/>
      </left>
      <right style="thin">
        <color indexed="8"/>
      </right>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1" applyNumberFormat="0" applyFill="0" applyAlignment="0" applyProtection="0"/>
    <xf numFmtId="0" fontId="51" fillId="0" borderId="2" applyNumberFormat="0" applyFill="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3" fillId="0" borderId="3" applyNumberFormat="0" applyFill="0" applyAlignment="0" applyProtection="0"/>
    <xf numFmtId="0" fontId="53" fillId="0" borderId="0" applyNumberFormat="0" applyFill="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1" fillId="0" borderId="0">
      <alignment/>
      <protection/>
    </xf>
    <xf numFmtId="176" fontId="57" fillId="0" borderId="0">
      <alignment/>
      <protection/>
    </xf>
    <xf numFmtId="0" fontId="58" fillId="21" borderId="0" applyNumberFormat="0" applyBorder="0" applyAlignment="0" applyProtection="0"/>
    <xf numFmtId="0" fontId="1" fillId="0" borderId="0">
      <alignment/>
      <protection/>
    </xf>
    <xf numFmtId="0" fontId="0" fillId="0" borderId="0">
      <alignment/>
      <protection/>
    </xf>
    <xf numFmtId="0" fontId="0" fillId="0" borderId="0">
      <alignment/>
      <protection/>
    </xf>
    <xf numFmtId="176" fontId="5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22" borderId="4" applyNumberFormat="0" applyAlignment="0" applyProtection="0"/>
    <xf numFmtId="0" fontId="62"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4" borderId="0" applyNumberFormat="0" applyBorder="0" applyAlignment="0" applyProtection="0"/>
    <xf numFmtId="0" fontId="63" fillId="25" borderId="0" applyNumberFormat="0" applyBorder="0" applyAlignment="0" applyProtection="0"/>
    <xf numFmtId="0" fontId="0" fillId="0" borderId="0">
      <alignment/>
      <protection/>
    </xf>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0" fillId="32" borderId="6" applyNumberFormat="0" applyFont="0" applyAlignment="0" applyProtection="0"/>
    <xf numFmtId="0" fontId="64" fillId="0" borderId="0" applyNumberFormat="0" applyFill="0" applyBorder="0" applyAlignment="0" applyProtection="0"/>
    <xf numFmtId="9" fontId="0" fillId="0" borderId="0" applyFont="0" applyFill="0" applyBorder="0" applyAlignment="0" applyProtection="0"/>
    <xf numFmtId="0" fontId="65" fillId="22" borderId="5" applyNumberFormat="0" applyAlignment="0" applyProtection="0"/>
    <xf numFmtId="0" fontId="66" fillId="0" borderId="7" applyNumberFormat="0" applyFill="0" applyAlignment="0" applyProtection="0"/>
    <xf numFmtId="0" fontId="67" fillId="0" borderId="8" applyNumberFormat="0" applyFill="0" applyAlignment="0" applyProtection="0"/>
    <xf numFmtId="0" fontId="68" fillId="33"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576">
    <xf numFmtId="0" fontId="0" fillId="0" borderId="0" xfId="0" applyAlignment="1">
      <alignment/>
    </xf>
    <xf numFmtId="0" fontId="2" fillId="0" borderId="0" xfId="0" applyFont="1" applyBorder="1" applyAlignment="1">
      <alignment horizontal="center" vertical="top" wrapText="1"/>
    </xf>
    <xf numFmtId="0" fontId="4" fillId="0" borderId="0" xfId="0" applyFont="1" applyBorder="1" applyAlignment="1">
      <alignment horizontal="center" vertical="top" wrapText="1"/>
    </xf>
    <xf numFmtId="0" fontId="2" fillId="0" borderId="0" xfId="0" applyFont="1" applyBorder="1" applyAlignment="1">
      <alignment horizontal="justify"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172" fontId="2" fillId="34" borderId="10" xfId="0" applyNumberFormat="1" applyFont="1" applyFill="1" applyBorder="1" applyAlignment="1">
      <alignment horizontal="center" vertical="center"/>
    </xf>
    <xf numFmtId="49" fontId="2" fillId="0" borderId="10" xfId="0" applyNumberFormat="1" applyFont="1" applyBorder="1" applyAlignment="1">
      <alignment horizontal="center" vertical="top"/>
    </xf>
    <xf numFmtId="0" fontId="2" fillId="34" borderId="10" xfId="0" applyFont="1" applyFill="1" applyBorder="1" applyAlignment="1">
      <alignment vertical="center" wrapText="1"/>
    </xf>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0" xfId="0" applyFont="1" applyBorder="1" applyAlignment="1">
      <alignment vertical="center" wrapText="1"/>
    </xf>
    <xf numFmtId="172" fontId="6"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34" borderId="10" xfId="0" applyFont="1" applyFill="1" applyBorder="1" applyAlignment="1">
      <alignment wrapText="1"/>
    </xf>
    <xf numFmtId="172" fontId="6" fillId="0" borderId="10" xfId="0" applyNumberFormat="1" applyFont="1" applyBorder="1" applyAlignment="1">
      <alignment horizontal="center" vertical="center"/>
    </xf>
    <xf numFmtId="0" fontId="2" fillId="34" borderId="10" xfId="0" applyFont="1" applyFill="1" applyBorder="1" applyAlignment="1">
      <alignment horizontal="center" vertical="center"/>
    </xf>
    <xf numFmtId="172" fontId="2" fillId="35" borderId="10" xfId="57" applyNumberFormat="1" applyFont="1" applyFill="1" applyBorder="1" applyAlignment="1">
      <alignment horizontal="center" vertical="center"/>
      <protection/>
    </xf>
    <xf numFmtId="0" fontId="2" fillId="0" borderId="0" xfId="0" applyFont="1" applyAlignment="1">
      <alignment/>
    </xf>
    <xf numFmtId="0" fontId="3" fillId="0" borderId="0" xfId="0" applyFont="1" applyAlignment="1">
      <alignment/>
    </xf>
    <xf numFmtId="0" fontId="4" fillId="0" borderId="0" xfId="0" applyFont="1" applyBorder="1" applyAlignment="1">
      <alignment horizontal="center" vertical="center" wrapText="1"/>
    </xf>
    <xf numFmtId="0" fontId="0" fillId="0" borderId="0" xfId="0" applyAlignment="1">
      <alignment vertical="center"/>
    </xf>
    <xf numFmtId="172" fontId="2" fillId="0" borderId="0" xfId="0" applyNumberFormat="1" applyFont="1" applyBorder="1" applyAlignment="1">
      <alignment horizontal="center" vertical="center" wrapText="1"/>
    </xf>
    <xf numFmtId="172" fontId="2" fillId="0" borderId="10" xfId="0" applyNumberFormat="1" applyFont="1" applyBorder="1" applyAlignment="1">
      <alignment horizontal="center" vertical="center" wrapText="1"/>
    </xf>
    <xf numFmtId="172" fontId="0" fillId="0" borderId="0" xfId="0" applyNumberFormat="1" applyAlignment="1">
      <alignment horizontal="center" vertical="center"/>
    </xf>
    <xf numFmtId="172" fontId="2" fillId="0" borderId="0" xfId="0" applyNumberFormat="1" applyFont="1" applyAlignment="1">
      <alignment horizontal="center" vertical="center"/>
    </xf>
    <xf numFmtId="172" fontId="3" fillId="0" borderId="0" xfId="0" applyNumberFormat="1" applyFont="1" applyAlignment="1">
      <alignment horizontal="center" vertical="center"/>
    </xf>
    <xf numFmtId="49" fontId="3" fillId="36" borderId="10" xfId="0" applyNumberFormat="1" applyFont="1" applyFill="1" applyBorder="1" applyAlignment="1">
      <alignment horizontal="center" vertical="center"/>
    </xf>
    <xf numFmtId="49" fontId="3" fillId="37" borderId="10" xfId="0" applyNumberFormat="1" applyFont="1" applyFill="1" applyBorder="1" applyAlignment="1">
      <alignment horizontal="center" vertical="center"/>
    </xf>
    <xf numFmtId="172" fontId="2" fillId="34" borderId="11" xfId="57" applyNumberFormat="1" applyFont="1" applyFill="1" applyBorder="1" applyAlignment="1">
      <alignment horizontal="center" vertical="center"/>
      <protection/>
    </xf>
    <xf numFmtId="172" fontId="3" fillId="38" borderId="10" xfId="0" applyNumberFormat="1" applyFont="1" applyFill="1" applyBorder="1" applyAlignment="1">
      <alignment horizontal="center" vertical="center"/>
    </xf>
    <xf numFmtId="0" fontId="2" fillId="0" borderId="10" xfId="0" applyFont="1" applyBorder="1" applyAlignment="1">
      <alignment horizontal="left" vertical="center" wrapText="1"/>
    </xf>
    <xf numFmtId="49" fontId="2" fillId="37" borderId="10" xfId="0" applyNumberFormat="1" applyFont="1" applyFill="1" applyBorder="1" applyAlignment="1">
      <alignment horizontal="center"/>
    </xf>
    <xf numFmtId="172" fontId="3" fillId="39" borderId="10" xfId="0" applyNumberFormat="1" applyFont="1" applyFill="1" applyBorder="1" applyAlignment="1">
      <alignment horizontal="center" vertical="center"/>
    </xf>
    <xf numFmtId="172" fontId="2" fillId="40" borderId="10" xfId="0" applyNumberFormat="1" applyFont="1" applyFill="1" applyBorder="1" applyAlignment="1">
      <alignment horizontal="center" vertical="center"/>
    </xf>
    <xf numFmtId="0" fontId="2" fillId="40" borderId="10" xfId="0" applyFont="1" applyFill="1" applyBorder="1" applyAlignment="1">
      <alignment horizontal="center"/>
    </xf>
    <xf numFmtId="0" fontId="2" fillId="40" borderId="10" xfId="0" applyFont="1" applyFill="1" applyBorder="1" applyAlignment="1">
      <alignment horizontal="center" vertical="center"/>
    </xf>
    <xf numFmtId="172" fontId="2" fillId="0" borderId="12" xfId="0" applyNumberFormat="1" applyFont="1" applyBorder="1" applyAlignment="1">
      <alignment horizontal="center" vertical="center"/>
    </xf>
    <xf numFmtId="0" fontId="1" fillId="0" borderId="0" xfId="39">
      <alignment/>
      <protection/>
    </xf>
    <xf numFmtId="172" fontId="3" fillId="41" borderId="10" xfId="0" applyNumberFormat="1" applyFont="1" applyFill="1" applyBorder="1" applyAlignment="1">
      <alignment horizontal="center" vertical="center"/>
    </xf>
    <xf numFmtId="172" fontId="2" fillId="40" borderId="10" xfId="0" applyNumberFormat="1" applyFont="1" applyFill="1" applyBorder="1" applyAlignment="1">
      <alignment horizontal="center" vertical="center" wrapText="1"/>
    </xf>
    <xf numFmtId="172" fontId="2" fillId="0" borderId="10" xfId="0" applyNumberFormat="1" applyFont="1" applyBorder="1" applyAlignment="1">
      <alignment horizontal="center" vertical="center"/>
    </xf>
    <xf numFmtId="49" fontId="3" fillId="36" borderId="10" xfId="0" applyNumberFormat="1" applyFont="1" applyFill="1" applyBorder="1" applyAlignment="1">
      <alignment horizontal="center" vertical="center"/>
    </xf>
    <xf numFmtId="0" fontId="12" fillId="0" borderId="0" xfId="0" applyFont="1" applyAlignment="1">
      <alignment/>
    </xf>
    <xf numFmtId="0" fontId="12" fillId="0" borderId="0" xfId="0" applyFont="1" applyAlignment="1">
      <alignment horizontal="center"/>
    </xf>
    <xf numFmtId="0" fontId="2" fillId="0" borderId="0" xfId="0" applyFont="1" applyAlignment="1">
      <alignment/>
    </xf>
    <xf numFmtId="172" fontId="2" fillId="0" borderId="0" xfId="0" applyNumberFormat="1" applyFont="1" applyAlignment="1">
      <alignment horizontal="center" vertical="center"/>
    </xf>
    <xf numFmtId="0" fontId="2" fillId="0" borderId="0" xfId="0" applyFont="1" applyBorder="1" applyAlignment="1">
      <alignment/>
    </xf>
    <xf numFmtId="172" fontId="2"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0" fontId="2" fillId="0" borderId="0" xfId="0" applyFont="1" applyFill="1" applyBorder="1" applyAlignment="1">
      <alignment/>
    </xf>
    <xf numFmtId="172" fontId="6" fillId="0" borderId="10" xfId="0" applyNumberFormat="1" applyFont="1" applyFill="1" applyBorder="1" applyAlignment="1">
      <alignment horizontal="center" vertical="center"/>
    </xf>
    <xf numFmtId="172" fontId="6" fillId="34" borderId="10" xfId="0" applyNumberFormat="1" applyFont="1" applyFill="1" applyBorder="1" applyAlignment="1">
      <alignment horizontal="center" vertical="center" wrapText="1"/>
    </xf>
    <xf numFmtId="172" fontId="6" fillId="34" borderId="10" xfId="0" applyNumberFormat="1" applyFont="1" applyFill="1" applyBorder="1" applyAlignment="1">
      <alignment horizontal="center" vertical="center"/>
    </xf>
    <xf numFmtId="172" fontId="2" fillId="0" borderId="10" xfId="0" applyNumberFormat="1" applyFont="1" applyFill="1" applyBorder="1" applyAlignment="1">
      <alignment horizontal="center" vertical="center"/>
    </xf>
    <xf numFmtId="172" fontId="2" fillId="35" borderId="10" xfId="0" applyNumberFormat="1" applyFont="1" applyFill="1" applyBorder="1" applyAlignment="1">
      <alignment horizontal="center" vertical="center"/>
    </xf>
    <xf numFmtId="0" fontId="6" fillId="0" borderId="0" xfId="0" applyFont="1" applyAlignment="1">
      <alignment/>
    </xf>
    <xf numFmtId="49" fontId="2" fillId="36" borderId="10" xfId="0" applyNumberFormat="1" applyFont="1" applyFill="1" applyBorder="1" applyAlignment="1">
      <alignment horizontal="center"/>
    </xf>
    <xf numFmtId="0" fontId="0" fillId="0" borderId="0" xfId="0" applyFill="1" applyAlignment="1">
      <alignment/>
    </xf>
    <xf numFmtId="49" fontId="2" fillId="0" borderId="0" xfId="0" applyNumberFormat="1" applyFont="1" applyBorder="1" applyAlignment="1">
      <alignment horizontal="center" vertical="center"/>
    </xf>
    <xf numFmtId="172" fontId="3" fillId="37" borderId="10" xfId="0" applyNumberFormat="1" applyFont="1" applyFill="1" applyBorder="1" applyAlignment="1">
      <alignment horizontal="center" vertical="center"/>
    </xf>
    <xf numFmtId="0" fontId="0" fillId="35" borderId="0" xfId="0" applyFill="1" applyAlignment="1">
      <alignment/>
    </xf>
    <xf numFmtId="0" fontId="4" fillId="0" borderId="0" xfId="0" applyFont="1" applyBorder="1" applyAlignment="1">
      <alignment horizontal="left" vertical="center" wrapText="1"/>
    </xf>
    <xf numFmtId="172"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xf>
    <xf numFmtId="0" fontId="18" fillId="0" borderId="0" xfId="0" applyFont="1" applyAlignment="1">
      <alignment horizontal="left" vertical="center"/>
    </xf>
    <xf numFmtId="172" fontId="18" fillId="0" borderId="0" xfId="0" applyNumberFormat="1" applyFont="1" applyAlignment="1">
      <alignment horizontal="center" vertical="center"/>
    </xf>
    <xf numFmtId="0" fontId="2" fillId="0" borderId="0" xfId="0" applyFont="1" applyBorder="1" applyAlignment="1">
      <alignment/>
    </xf>
    <xf numFmtId="0" fontId="2" fillId="0" borderId="10" xfId="0" applyFont="1" applyBorder="1" applyAlignment="1">
      <alignment vertical="top" wrapText="1"/>
    </xf>
    <xf numFmtId="172" fontId="2" fillId="35" borderId="10" xfId="0" applyNumberFormat="1" applyFont="1" applyFill="1" applyBorder="1" applyAlignment="1">
      <alignment horizontal="center" vertical="center"/>
    </xf>
    <xf numFmtId="0" fontId="3" fillId="0" borderId="0" xfId="0" applyFont="1" applyBorder="1" applyAlignment="1">
      <alignment horizontal="center" vertical="top" wrapText="1"/>
    </xf>
    <xf numFmtId="172" fontId="2" fillId="0" borderId="10" xfId="39" applyNumberFormat="1" applyFont="1" applyFill="1" applyBorder="1" applyAlignment="1">
      <alignment horizontal="center" vertical="center"/>
      <protection/>
    </xf>
    <xf numFmtId="0" fontId="2" fillId="0" borderId="10" xfId="0" applyFont="1" applyBorder="1" applyAlignment="1">
      <alignment vertical="center" wrapText="1"/>
    </xf>
    <xf numFmtId="0" fontId="0" fillId="0" borderId="0" xfId="0" applyFont="1" applyAlignment="1">
      <alignment/>
    </xf>
    <xf numFmtId="0" fontId="2" fillId="0" borderId="10" xfId="0" applyFont="1" applyBorder="1" applyAlignment="1">
      <alignment vertical="top" wrapText="1"/>
    </xf>
    <xf numFmtId="172" fontId="3" fillId="39" borderId="13" xfId="0" applyNumberFormat="1" applyFont="1" applyFill="1" applyBorder="1" applyAlignment="1">
      <alignment horizontal="center" vertical="center"/>
    </xf>
    <xf numFmtId="0" fontId="2" fillId="0" borderId="10" xfId="0" applyFont="1" applyBorder="1" applyAlignment="1">
      <alignment horizontal="left" vertical="center" wrapText="1"/>
    </xf>
    <xf numFmtId="0" fontId="17" fillId="0" borderId="0" xfId="39" applyFont="1" applyBorder="1" applyAlignment="1">
      <alignment vertical="top"/>
      <protection/>
    </xf>
    <xf numFmtId="0" fontId="17" fillId="35" borderId="0" xfId="39" applyFont="1" applyFill="1" applyBorder="1" applyAlignment="1">
      <alignment vertical="top"/>
      <protection/>
    </xf>
    <xf numFmtId="172" fontId="7" fillId="35" borderId="10" xfId="39" applyNumberFormat="1" applyFont="1" applyFill="1" applyBorder="1" applyAlignment="1">
      <alignment horizontal="center" vertical="center"/>
      <protection/>
    </xf>
    <xf numFmtId="0" fontId="1" fillId="0" borderId="0" xfId="39" applyBorder="1">
      <alignment/>
      <protection/>
    </xf>
    <xf numFmtId="0" fontId="1" fillId="0" borderId="10" xfId="39" applyBorder="1">
      <alignment/>
      <protection/>
    </xf>
    <xf numFmtId="0" fontId="17" fillId="35" borderId="0" xfId="39" applyFont="1" applyFill="1" applyBorder="1" applyAlignment="1">
      <alignment horizontal="left" vertical="top"/>
      <protection/>
    </xf>
    <xf numFmtId="49" fontId="8" fillId="42" borderId="10" xfId="39" applyNumberFormat="1" applyFont="1" applyFill="1" applyBorder="1" applyAlignment="1">
      <alignment horizontal="center" vertical="top"/>
      <protection/>
    </xf>
    <xf numFmtId="172" fontId="8" fillId="42" borderId="10" xfId="39" applyNumberFormat="1" applyFont="1" applyFill="1" applyBorder="1" applyAlignment="1">
      <alignment horizontal="center" vertical="center"/>
      <protection/>
    </xf>
    <xf numFmtId="172" fontId="3" fillId="43" borderId="10" xfId="0" applyNumberFormat="1" applyFont="1" applyFill="1" applyBorder="1" applyAlignment="1">
      <alignment horizontal="center" vertical="center"/>
    </xf>
    <xf numFmtId="172" fontId="0" fillId="0" borderId="0" xfId="0" applyNumberFormat="1" applyAlignment="1">
      <alignment vertical="center"/>
    </xf>
    <xf numFmtId="172" fontId="2" fillId="0" borderId="0" xfId="0" applyNumberFormat="1" applyFont="1" applyAlignment="1">
      <alignment vertical="center"/>
    </xf>
    <xf numFmtId="172" fontId="2" fillId="0" borderId="0" xfId="0" applyNumberFormat="1" applyFont="1" applyBorder="1" applyAlignment="1">
      <alignment vertical="center"/>
    </xf>
    <xf numFmtId="0" fontId="3" fillId="44" borderId="10" xfId="0" applyFont="1" applyFill="1" applyBorder="1" applyAlignment="1">
      <alignment vertical="center"/>
    </xf>
    <xf numFmtId="172" fontId="3" fillId="44" borderId="10" xfId="0" applyNumberFormat="1" applyFont="1" applyFill="1" applyBorder="1" applyAlignment="1">
      <alignment horizontal="center" vertical="center"/>
    </xf>
    <xf numFmtId="0" fontId="12" fillId="0" borderId="0" xfId="0" applyFont="1" applyAlignment="1">
      <alignment vertical="center"/>
    </xf>
    <xf numFmtId="172" fontId="3" fillId="45" borderId="10" xfId="0" applyNumberFormat="1" applyFont="1" applyFill="1" applyBorder="1" applyAlignment="1">
      <alignment horizontal="center" vertical="center"/>
    </xf>
    <xf numFmtId="172" fontId="2" fillId="34" borderId="10"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0" fontId="19" fillId="0" borderId="0" xfId="0" applyFont="1" applyBorder="1" applyAlignment="1">
      <alignment/>
    </xf>
    <xf numFmtId="0" fontId="19" fillId="0" borderId="0" xfId="0" applyFont="1" applyAlignment="1">
      <alignment/>
    </xf>
    <xf numFmtId="0" fontId="19" fillId="0" borderId="0" xfId="0" applyFont="1" applyAlignment="1">
      <alignment vertical="center"/>
    </xf>
    <xf numFmtId="0" fontId="6" fillId="0" borderId="10" xfId="0" applyFont="1" applyBorder="1" applyAlignment="1">
      <alignment vertical="top" wrapText="1"/>
    </xf>
    <xf numFmtId="172" fontId="6" fillId="34" borderId="11" xfId="57" applyNumberFormat="1" applyFont="1" applyFill="1" applyBorder="1" applyAlignment="1">
      <alignment horizontal="center" vertical="center"/>
      <protection/>
    </xf>
    <xf numFmtId="0" fontId="20" fillId="0" borderId="0" xfId="0" applyFont="1" applyAlignment="1">
      <alignment/>
    </xf>
    <xf numFmtId="172" fontId="19" fillId="0" borderId="0" xfId="0" applyNumberFormat="1" applyFont="1" applyAlignment="1">
      <alignment horizontal="center" vertical="center"/>
    </xf>
    <xf numFmtId="49" fontId="3" fillId="0" borderId="10" xfId="0" applyNumberFormat="1" applyFont="1" applyBorder="1" applyAlignment="1">
      <alignment horizontal="center"/>
    </xf>
    <xf numFmtId="49" fontId="3" fillId="0" borderId="10" xfId="0" applyNumberFormat="1" applyFont="1" applyBorder="1" applyAlignment="1">
      <alignment horizontal="center" vertical="center"/>
    </xf>
    <xf numFmtId="172" fontId="3" fillId="45" borderId="1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0" fillId="0" borderId="0" xfId="0" applyFont="1" applyFill="1" applyAlignment="1">
      <alignment/>
    </xf>
    <xf numFmtId="49" fontId="3" fillId="37" borderId="10" xfId="0" applyNumberFormat="1" applyFont="1" applyFill="1" applyBorder="1" applyAlignment="1">
      <alignment horizontal="center"/>
    </xf>
    <xf numFmtId="0" fontId="19" fillId="0" borderId="0" xfId="48" applyFont="1">
      <alignment/>
      <protection/>
    </xf>
    <xf numFmtId="172" fontId="2" fillId="34" borderId="10" xfId="0" applyNumberFormat="1" applyFont="1" applyFill="1" applyBorder="1" applyAlignment="1">
      <alignment horizontal="center" vertical="center"/>
    </xf>
    <xf numFmtId="0" fontId="2" fillId="34" borderId="10" xfId="0" applyFont="1" applyFill="1" applyBorder="1" applyAlignment="1">
      <alignment horizont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49" fontId="3" fillId="37" borderId="10" xfId="0" applyNumberFormat="1" applyFont="1" applyFill="1" applyBorder="1" applyAlignment="1">
      <alignment horizontal="center" vertical="center"/>
    </xf>
    <xf numFmtId="172" fontId="2" fillId="0" borderId="11" xfId="0" applyNumberFormat="1" applyFont="1" applyBorder="1" applyAlignment="1">
      <alignment horizontal="center" vertical="center"/>
    </xf>
    <xf numFmtId="0" fontId="2" fillId="35" borderId="10" xfId="0" applyFont="1" applyFill="1" applyBorder="1" applyAlignment="1">
      <alignment/>
    </xf>
    <xf numFmtId="0" fontId="19"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Fill="1" applyBorder="1" applyAlignment="1">
      <alignment/>
    </xf>
    <xf numFmtId="172" fontId="3" fillId="0" borderId="0" xfId="0" applyNumberFormat="1" applyFont="1" applyAlignment="1">
      <alignment vertical="center"/>
    </xf>
    <xf numFmtId="0" fontId="7" fillId="0" borderId="0" xfId="0" applyFont="1" applyBorder="1" applyAlignment="1">
      <alignment horizontal="center" vertical="top" wrapText="1"/>
    </xf>
    <xf numFmtId="0" fontId="7" fillId="0" borderId="0" xfId="0" applyFont="1" applyAlignment="1">
      <alignment/>
    </xf>
    <xf numFmtId="0" fontId="8" fillId="0" borderId="0" xfId="0" applyFont="1" applyAlignment="1">
      <alignment/>
    </xf>
    <xf numFmtId="0" fontId="7" fillId="0" borderId="0" xfId="0" applyFont="1" applyAlignment="1">
      <alignment vertical="center"/>
    </xf>
    <xf numFmtId="0" fontId="4" fillId="0" borderId="0" xfId="0" applyFont="1" applyFill="1" applyBorder="1" applyAlignment="1">
      <alignment horizontal="center" vertical="top" wrapText="1"/>
    </xf>
    <xf numFmtId="0" fontId="7" fillId="0" borderId="0" xfId="0" applyFont="1" applyAlignment="1">
      <alignment horizontal="left"/>
    </xf>
    <xf numFmtId="0" fontId="7" fillId="0" borderId="0" xfId="0" applyFont="1" applyAlignment="1">
      <alignment horizontal="left" vertical="center"/>
    </xf>
    <xf numFmtId="0" fontId="7" fillId="0" borderId="0" xfId="0" applyFont="1" applyAlignment="1">
      <alignment horizontal="center" vertical="center"/>
    </xf>
    <xf numFmtId="172" fontId="7" fillId="0" borderId="0" xfId="0" applyNumberFormat="1" applyFont="1" applyAlignment="1">
      <alignment horizontal="center" vertical="center"/>
    </xf>
    <xf numFmtId="172" fontId="7" fillId="0" borderId="0" xfId="0" applyNumberFormat="1" applyFont="1" applyFill="1" applyAlignment="1">
      <alignment horizontal="center" vertical="center"/>
    </xf>
    <xf numFmtId="0" fontId="7" fillId="0" borderId="0" xfId="0" applyFont="1" applyAlignment="1">
      <alignment horizontal="center"/>
    </xf>
    <xf numFmtId="172" fontId="7" fillId="24" borderId="0" xfId="0" applyNumberFormat="1" applyFont="1" applyFill="1" applyAlignment="1">
      <alignment horizontal="center" vertical="center"/>
    </xf>
    <xf numFmtId="0" fontId="18" fillId="0" borderId="0" xfId="0" applyFont="1" applyBorder="1" applyAlignment="1">
      <alignment horizontal="center" vertical="top" wrapText="1"/>
    </xf>
    <xf numFmtId="172" fontId="18" fillId="0" borderId="0" xfId="0" applyNumberFormat="1" applyFont="1" applyBorder="1" applyAlignment="1">
      <alignment horizontal="center" vertical="center" wrapText="1"/>
    </xf>
    <xf numFmtId="0" fontId="0" fillId="0" borderId="0" xfId="0" applyBorder="1" applyAlignment="1">
      <alignment/>
    </xf>
    <xf numFmtId="172" fontId="0" fillId="0" borderId="0" xfId="0" applyNumberFormat="1" applyBorder="1" applyAlignment="1">
      <alignment vertical="center"/>
    </xf>
    <xf numFmtId="0" fontId="12" fillId="0" borderId="0" xfId="0" applyFont="1" applyFill="1" applyAlignment="1">
      <alignment/>
    </xf>
    <xf numFmtId="0" fontId="0" fillId="0" borderId="0" xfId="0" applyBorder="1" applyAlignment="1">
      <alignment horizontal="center"/>
    </xf>
    <xf numFmtId="0" fontId="2" fillId="0" borderId="0" xfId="0" applyFont="1" applyBorder="1" applyAlignment="1">
      <alignment/>
    </xf>
    <xf numFmtId="172" fontId="2" fillId="0" borderId="0" xfId="0" applyNumberFormat="1" applyFont="1" applyBorder="1" applyAlignment="1">
      <alignment vertical="center"/>
    </xf>
    <xf numFmtId="0" fontId="0" fillId="0" borderId="0" xfId="0" applyAlignment="1">
      <alignment horizontal="center"/>
    </xf>
    <xf numFmtId="172" fontId="2" fillId="0" borderId="0" xfId="0" applyNumberFormat="1" applyFont="1" applyAlignment="1">
      <alignment vertical="center"/>
    </xf>
    <xf numFmtId="0" fontId="21" fillId="0" borderId="0" xfId="0" applyFont="1" applyAlignment="1">
      <alignment/>
    </xf>
    <xf numFmtId="172" fontId="21" fillId="0" borderId="0" xfId="0" applyNumberFormat="1" applyFont="1" applyAlignment="1">
      <alignment horizontal="center" vertical="center"/>
    </xf>
    <xf numFmtId="0" fontId="7" fillId="0" borderId="0" xfId="0" applyFont="1" applyBorder="1" applyAlignment="1">
      <alignment/>
    </xf>
    <xf numFmtId="172" fontId="7" fillId="0" borderId="0" xfId="0" applyNumberFormat="1" applyFont="1" applyBorder="1" applyAlignment="1">
      <alignment horizontal="center" vertical="center"/>
    </xf>
    <xf numFmtId="0" fontId="12" fillId="35" borderId="0" xfId="0" applyFont="1" applyFill="1" applyAlignment="1">
      <alignment/>
    </xf>
    <xf numFmtId="0" fontId="7" fillId="35" borderId="10" xfId="39" applyFont="1" applyFill="1" applyBorder="1" applyAlignment="1">
      <alignment horizontal="center" vertical="center" wrapText="1"/>
      <protection/>
    </xf>
    <xf numFmtId="0" fontId="2" fillId="0" borderId="0" xfId="0" applyFont="1" applyAlignment="1">
      <alignment vertical="center"/>
    </xf>
    <xf numFmtId="0" fontId="2" fillId="0" borderId="0" xfId="0" applyFont="1" applyBorder="1" applyAlignment="1">
      <alignment vertical="center"/>
    </xf>
    <xf numFmtId="0" fontId="7" fillId="46" borderId="10" xfId="39" applyFont="1" applyFill="1" applyBorder="1" applyAlignment="1">
      <alignment horizontal="center" vertical="center"/>
      <protection/>
    </xf>
    <xf numFmtId="172" fontId="3" fillId="38" borderId="10"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xf>
    <xf numFmtId="0" fontId="0" fillId="35" borderId="0" xfId="0" applyFont="1" applyFill="1" applyAlignment="1">
      <alignment/>
    </xf>
    <xf numFmtId="49" fontId="3" fillId="36" borderId="10" xfId="0" applyNumberFormat="1" applyFont="1" applyFill="1" applyBorder="1" applyAlignment="1">
      <alignment horizontal="center"/>
    </xf>
    <xf numFmtId="0" fontId="12" fillId="0" borderId="0" xfId="0" applyFont="1" applyFill="1" applyAlignment="1">
      <alignment vertical="center"/>
    </xf>
    <xf numFmtId="0" fontId="12" fillId="47" borderId="0" xfId="0" applyFont="1" applyFill="1" applyAlignment="1">
      <alignment/>
    </xf>
    <xf numFmtId="49" fontId="3" fillId="0" borderId="0"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0" fillId="0" borderId="0" xfId="0" applyFont="1" applyFill="1" applyAlignment="1">
      <alignment/>
    </xf>
    <xf numFmtId="172" fontId="0"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Border="1" applyAlignment="1">
      <alignment horizontal="center" vertical="center"/>
    </xf>
    <xf numFmtId="172" fontId="3" fillId="36" borderId="10" xfId="0" applyNumberFormat="1" applyFont="1" applyFill="1" applyBorder="1" applyAlignment="1">
      <alignment horizontal="center" vertical="center"/>
    </xf>
    <xf numFmtId="0" fontId="4" fillId="0" borderId="0" xfId="0" applyFont="1" applyBorder="1" applyAlignment="1">
      <alignment horizontal="center" vertical="top" textRotation="90" wrapText="1"/>
    </xf>
    <xf numFmtId="0" fontId="4" fillId="0" borderId="0" xfId="0" applyFont="1" applyBorder="1" applyAlignment="1">
      <alignment horizontal="justify" vertical="center" wrapText="1"/>
    </xf>
    <xf numFmtId="0" fontId="4" fillId="0" borderId="0" xfId="0" applyFont="1" applyAlignment="1">
      <alignment vertical="top"/>
    </xf>
    <xf numFmtId="0" fontId="4" fillId="0" borderId="0" xfId="0" applyFont="1" applyAlignment="1">
      <alignment vertical="center"/>
    </xf>
    <xf numFmtId="0" fontId="4" fillId="0" borderId="0" xfId="0" applyFont="1" applyFill="1" applyAlignment="1">
      <alignment vertical="top"/>
    </xf>
    <xf numFmtId="0" fontId="4" fillId="0" borderId="0" xfId="0" applyFont="1" applyAlignment="1">
      <alignment vertical="top" textRotation="90"/>
    </xf>
    <xf numFmtId="172" fontId="4" fillId="0" borderId="0" xfId="0" applyNumberFormat="1" applyFont="1" applyAlignment="1">
      <alignment vertical="center"/>
    </xf>
    <xf numFmtId="0" fontId="18" fillId="0" borderId="0" xfId="0" applyFont="1" applyAlignment="1">
      <alignment vertical="center"/>
    </xf>
    <xf numFmtId="49" fontId="4" fillId="0" borderId="0" xfId="0" applyNumberFormat="1" applyFont="1" applyAlignment="1">
      <alignment horizontal="left" vertical="center"/>
    </xf>
    <xf numFmtId="49" fontId="4" fillId="0" borderId="0" xfId="0" applyNumberFormat="1" applyFont="1" applyAlignment="1">
      <alignment/>
    </xf>
    <xf numFmtId="0" fontId="22" fillId="0" borderId="0" xfId="0" applyFont="1" applyAlignment="1">
      <alignment horizontal="left" vertical="center"/>
    </xf>
    <xf numFmtId="0" fontId="4" fillId="35" borderId="0" xfId="0" applyFont="1" applyFill="1" applyAlignment="1">
      <alignment horizontal="left" vertical="center"/>
    </xf>
    <xf numFmtId="0" fontId="4" fillId="48" borderId="0" xfId="0" applyFont="1" applyFill="1" applyAlignment="1">
      <alignment horizontal="left" vertical="center"/>
    </xf>
    <xf numFmtId="0" fontId="4" fillId="48" borderId="0" xfId="0" applyFont="1" applyFill="1" applyAlignment="1">
      <alignment/>
    </xf>
    <xf numFmtId="0" fontId="4" fillId="0" borderId="0" xfId="0" applyFont="1" applyFill="1" applyAlignment="1">
      <alignment/>
    </xf>
    <xf numFmtId="0" fontId="22" fillId="0" borderId="0" xfId="0" applyFont="1" applyAlignment="1">
      <alignment/>
    </xf>
    <xf numFmtId="49" fontId="2" fillId="35" borderId="15" xfId="0" applyNumberFormat="1" applyFont="1" applyFill="1" applyBorder="1" applyAlignment="1">
      <alignment horizontal="center" vertical="center"/>
    </xf>
    <xf numFmtId="0" fontId="2" fillId="0" borderId="10" xfId="0" applyFont="1" applyBorder="1" applyAlignment="1">
      <alignment horizontal="left" vertical="top" wrapText="1"/>
    </xf>
    <xf numFmtId="0" fontId="2" fillId="0" borderId="10" xfId="39" applyFont="1" applyFill="1" applyBorder="1" applyAlignment="1">
      <alignment horizontal="left" vertical="top" wrapText="1"/>
      <protection/>
    </xf>
    <xf numFmtId="49" fontId="2" fillId="35" borderId="12" xfId="0" applyNumberFormat="1" applyFont="1" applyFill="1" applyBorder="1" applyAlignment="1">
      <alignment horizontal="center" vertical="center"/>
    </xf>
    <xf numFmtId="173" fontId="2" fillId="35" borderId="12" xfId="0" applyNumberFormat="1" applyFont="1" applyFill="1" applyBorder="1" applyAlignment="1">
      <alignment horizontal="center" vertical="top"/>
    </xf>
    <xf numFmtId="0" fontId="2" fillId="0" borderId="12" xfId="39" applyFont="1" applyFill="1" applyBorder="1" applyAlignment="1">
      <alignment horizontal="left" vertical="top" wrapText="1"/>
      <protection/>
    </xf>
    <xf numFmtId="0" fontId="2" fillId="0" borderId="11" xfId="39" applyFont="1" applyFill="1" applyBorder="1" applyAlignment="1">
      <alignment horizontal="left" vertical="top" wrapText="1"/>
      <protection/>
    </xf>
    <xf numFmtId="0" fontId="2" fillId="0" borderId="16" xfId="39" applyFont="1" applyFill="1" applyBorder="1" applyAlignment="1">
      <alignment vertical="top" wrapText="1"/>
      <protection/>
    </xf>
    <xf numFmtId="0" fontId="2" fillId="0" borderId="17" xfId="39" applyFont="1" applyFill="1" applyBorder="1" applyAlignment="1">
      <alignment horizontal="left" vertical="top" wrapText="1"/>
      <protection/>
    </xf>
    <xf numFmtId="0" fontId="2" fillId="0" borderId="15" xfId="39" applyFont="1" applyFill="1" applyBorder="1" applyAlignment="1">
      <alignment horizontal="left" vertical="top" wrapText="1"/>
      <protection/>
    </xf>
    <xf numFmtId="0" fontId="3" fillId="0" borderId="10" xfId="0" applyFont="1" applyBorder="1" applyAlignment="1">
      <alignment horizontal="center" vertical="center"/>
    </xf>
    <xf numFmtId="0" fontId="3" fillId="49" borderId="10" xfId="0" applyFont="1" applyFill="1" applyBorder="1" applyAlignment="1">
      <alignment vertical="center"/>
    </xf>
    <xf numFmtId="0" fontId="2" fillId="40" borderId="10" xfId="0" applyFont="1" applyFill="1" applyBorder="1" applyAlignment="1">
      <alignment wrapText="1"/>
    </xf>
    <xf numFmtId="0" fontId="2" fillId="40" borderId="10" xfId="0" applyFont="1" applyFill="1" applyBorder="1" applyAlignment="1">
      <alignment/>
    </xf>
    <xf numFmtId="0" fontId="2" fillId="40" borderId="10" xfId="0" applyFont="1" applyFill="1" applyBorder="1" applyAlignment="1">
      <alignment vertical="center" wrapText="1"/>
    </xf>
    <xf numFmtId="0" fontId="2" fillId="40" borderId="10" xfId="0" applyFont="1" applyFill="1" applyBorder="1" applyAlignment="1">
      <alignment horizontal="left" vertical="center" wrapText="1"/>
    </xf>
    <xf numFmtId="0" fontId="3" fillId="40" borderId="10" xfId="0" applyFont="1" applyFill="1" applyBorder="1" applyAlignment="1">
      <alignment horizontal="center" vertical="center"/>
    </xf>
    <xf numFmtId="0" fontId="2" fillId="0" borderId="12" xfId="0" applyFont="1" applyBorder="1" applyAlignment="1">
      <alignment horizontal="left" vertical="top" wrapText="1"/>
    </xf>
    <xf numFmtId="0" fontId="2" fillId="0" borderId="12" xfId="0" applyFont="1" applyBorder="1" applyAlignment="1">
      <alignment horizontal="center" vertical="top"/>
    </xf>
    <xf numFmtId="0" fontId="2" fillId="40" borderId="10" xfId="0" applyFont="1" applyFill="1" applyBorder="1" applyAlignment="1">
      <alignment horizontal="left" wrapText="1"/>
    </xf>
    <xf numFmtId="49" fontId="11" fillId="0" borderId="10" xfId="39" applyNumberFormat="1" applyFont="1" applyBorder="1" applyAlignment="1">
      <alignment horizontal="left" vertical="top" wrapText="1"/>
      <protection/>
    </xf>
    <xf numFmtId="49" fontId="11" fillId="0" borderId="12" xfId="39" applyNumberFormat="1" applyFont="1" applyBorder="1" applyAlignment="1">
      <alignment horizontal="left" vertical="top" wrapText="1"/>
      <protection/>
    </xf>
    <xf numFmtId="49" fontId="7" fillId="0" borderId="10" xfId="39" applyNumberFormat="1" applyFont="1" applyBorder="1" applyAlignment="1">
      <alignment horizontal="left" vertical="top" wrapText="1"/>
      <protection/>
    </xf>
    <xf numFmtId="49" fontId="7" fillId="0" borderId="12" xfId="39" applyNumberFormat="1" applyFont="1" applyBorder="1" applyAlignment="1">
      <alignment horizontal="left" vertical="top" wrapText="1"/>
      <protection/>
    </xf>
    <xf numFmtId="49" fontId="7" fillId="0" borderId="16" xfId="39" applyNumberFormat="1" applyFont="1" applyBorder="1" applyAlignment="1">
      <alignment horizontal="left" vertical="top" wrapText="1"/>
      <protection/>
    </xf>
    <xf numFmtId="49" fontId="2" fillId="50" borderId="10" xfId="39" applyNumberFormat="1" applyFont="1" applyFill="1" applyBorder="1" applyAlignment="1">
      <alignment vertical="top"/>
      <protection/>
    </xf>
    <xf numFmtId="172" fontId="2" fillId="0" borderId="12" xfId="39" applyNumberFormat="1" applyFont="1" applyFill="1" applyBorder="1" applyAlignment="1">
      <alignment horizontal="center" vertical="center"/>
      <protection/>
    </xf>
    <xf numFmtId="172" fontId="2" fillId="40" borderId="12" xfId="0" applyNumberFormat="1" applyFont="1" applyFill="1" applyBorder="1" applyAlignment="1">
      <alignment horizontal="center" vertical="center"/>
    </xf>
    <xf numFmtId="0" fontId="2" fillId="40" borderId="10" xfId="0" applyFont="1" applyFill="1" applyBorder="1" applyAlignment="1">
      <alignment horizontal="center" vertical="center" wrapText="1"/>
    </xf>
    <xf numFmtId="0" fontId="7" fillId="35" borderId="12" xfId="39" applyFont="1" applyFill="1" applyBorder="1" applyAlignment="1">
      <alignment horizontal="left" vertical="center" wrapText="1"/>
      <protection/>
    </xf>
    <xf numFmtId="0" fontId="7" fillId="35" borderId="12" xfId="39" applyFont="1" applyFill="1" applyBorder="1" applyAlignment="1">
      <alignment horizontal="center" vertical="center" wrapText="1"/>
      <protection/>
    </xf>
    <xf numFmtId="49" fontId="2" fillId="0" borderId="12" xfId="0" applyNumberFormat="1" applyFont="1" applyBorder="1" applyAlignment="1">
      <alignment vertical="top"/>
    </xf>
    <xf numFmtId="0" fontId="2" fillId="0" borderId="12" xfId="0" applyFont="1" applyBorder="1" applyAlignment="1">
      <alignment vertical="top" wrapText="1"/>
    </xf>
    <xf numFmtId="0" fontId="3" fillId="0" borderId="12" xfId="0" applyFont="1" applyBorder="1" applyAlignment="1">
      <alignment horizontal="center" vertical="center"/>
    </xf>
    <xf numFmtId="0" fontId="2" fillId="0" borderId="10" xfId="57" applyFont="1" applyBorder="1" applyAlignment="1">
      <alignment horizontal="center" vertical="top" wrapText="1"/>
      <protection/>
    </xf>
    <xf numFmtId="0" fontId="2" fillId="0" borderId="10" xfId="57" applyFont="1" applyBorder="1" applyAlignment="1">
      <alignment vertical="top" wrapText="1"/>
      <protection/>
    </xf>
    <xf numFmtId="0" fontId="2" fillId="34" borderId="10" xfId="0" applyFont="1" applyFill="1" applyBorder="1" applyAlignment="1">
      <alignment horizontal="left" vertical="center" wrapText="1"/>
    </xf>
    <xf numFmtId="49" fontId="3" fillId="37" borderId="15" xfId="0" applyNumberFormat="1" applyFont="1" applyFill="1" applyBorder="1" applyAlignment="1">
      <alignment horizontal="center" vertical="center"/>
    </xf>
    <xf numFmtId="172" fontId="2"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172" fontId="3" fillId="51" borderId="10" xfId="0" applyNumberFormat="1" applyFont="1" applyFill="1" applyBorder="1" applyAlignment="1">
      <alignment horizontal="center" vertical="center" wrapText="1"/>
    </xf>
    <xf numFmtId="0" fontId="23" fillId="0" borderId="0" xfId="0" applyFont="1" applyAlignment="1">
      <alignment/>
    </xf>
    <xf numFmtId="172" fontId="6" fillId="35" borderId="10" xfId="0" applyNumberFormat="1" applyFont="1" applyFill="1" applyBorder="1" applyAlignment="1">
      <alignment horizontal="center" vertical="center"/>
    </xf>
    <xf numFmtId="0" fontId="2" fillId="0" borderId="10" xfId="0" applyFont="1" applyFill="1" applyBorder="1" applyAlignment="1">
      <alignment horizontal="left" vertical="top" wrapText="1"/>
    </xf>
    <xf numFmtId="0" fontId="19" fillId="0" borderId="10" xfId="0" applyFont="1" applyBorder="1" applyAlignment="1">
      <alignment/>
    </xf>
    <xf numFmtId="0" fontId="2" fillId="0" borderId="10" xfId="0" applyFont="1" applyBorder="1" applyAlignment="1">
      <alignment wrapText="1"/>
    </xf>
    <xf numFmtId="0" fontId="2" fillId="0" borderId="0" xfId="43" applyFont="1">
      <alignment/>
      <protection/>
    </xf>
    <xf numFmtId="172" fontId="3" fillId="51" borderId="10" xfId="0" applyNumberFormat="1" applyFont="1" applyFill="1" applyBorder="1" applyAlignment="1">
      <alignment horizontal="center" vertical="center"/>
    </xf>
    <xf numFmtId="0" fontId="3" fillId="51" borderId="10" xfId="0" applyFont="1" applyFill="1" applyBorder="1" applyAlignment="1">
      <alignment horizontal="center" vertical="center" wrapText="1"/>
    </xf>
    <xf numFmtId="0" fontId="3" fillId="51" borderId="10" xfId="0" applyFont="1" applyFill="1" applyBorder="1" applyAlignment="1">
      <alignment vertical="center" wrapText="1"/>
    </xf>
    <xf numFmtId="0" fontId="2" fillId="40" borderId="10" xfId="0" applyFont="1" applyFill="1" applyBorder="1" applyAlignment="1">
      <alignment horizontal="left" vertical="center"/>
    </xf>
    <xf numFmtId="0" fontId="2" fillId="40" borderId="18" xfId="0" applyFont="1" applyFill="1" applyBorder="1" applyAlignment="1">
      <alignment horizontal="left" vertical="center" wrapText="1"/>
    </xf>
    <xf numFmtId="0" fontId="2" fillId="40" borderId="10" xfId="0" applyFont="1" applyFill="1" applyBorder="1" applyAlignment="1">
      <alignment horizontal="center" vertical="center" wrapText="1"/>
    </xf>
    <xf numFmtId="0" fontId="2" fillId="40" borderId="10" xfId="0" applyFont="1" applyFill="1" applyBorder="1" applyAlignment="1">
      <alignment vertical="top" wrapText="1"/>
    </xf>
    <xf numFmtId="0" fontId="2" fillId="40" borderId="10" xfId="0" applyFont="1" applyFill="1" applyBorder="1" applyAlignment="1">
      <alignment vertical="top" wrapText="1"/>
    </xf>
    <xf numFmtId="0" fontId="6" fillId="0" borderId="10" xfId="0" applyFont="1" applyBorder="1" applyAlignment="1">
      <alignment vertical="top" wrapText="1"/>
    </xf>
    <xf numFmtId="0" fontId="3" fillId="36" borderId="10" xfId="0" applyFont="1" applyFill="1" applyBorder="1" applyAlignment="1">
      <alignment vertical="center"/>
    </xf>
    <xf numFmtId="0" fontId="3" fillId="36" borderId="18" xfId="0" applyFont="1" applyFill="1" applyBorder="1" applyAlignment="1">
      <alignment vertical="center"/>
    </xf>
    <xf numFmtId="0" fontId="3" fillId="36" borderId="19" xfId="0" applyFont="1" applyFill="1" applyBorder="1" applyAlignment="1">
      <alignment vertical="center"/>
    </xf>
    <xf numFmtId="0" fontId="3" fillId="36" borderId="13" xfId="0" applyFont="1" applyFill="1" applyBorder="1" applyAlignment="1">
      <alignment vertical="center"/>
    </xf>
    <xf numFmtId="49" fontId="3" fillId="37" borderId="18" xfId="0" applyNumberFormat="1" applyFont="1" applyFill="1" applyBorder="1" applyAlignment="1">
      <alignment vertical="center"/>
    </xf>
    <xf numFmtId="49" fontId="3" fillId="37" borderId="19" xfId="0" applyNumberFormat="1" applyFont="1" applyFill="1" applyBorder="1" applyAlignment="1">
      <alignment vertical="center"/>
    </xf>
    <xf numFmtId="172" fontId="2" fillId="52" borderId="10" xfId="57" applyNumberFormat="1" applyFont="1" applyFill="1" applyBorder="1" applyAlignment="1">
      <alignment horizontal="center" vertical="center"/>
      <protection/>
    </xf>
    <xf numFmtId="0" fontId="2" fillId="35" borderId="10" xfId="0" applyFont="1" applyFill="1" applyBorder="1" applyAlignment="1">
      <alignment vertical="top" wrapText="1"/>
    </xf>
    <xf numFmtId="49" fontId="3" fillId="37" borderId="10" xfId="0" applyNumberFormat="1" applyFont="1" applyFill="1" applyBorder="1" applyAlignment="1">
      <alignment vertical="center"/>
    </xf>
    <xf numFmtId="0" fontId="2" fillId="34" borderId="10" xfId="0" applyFont="1" applyFill="1" applyBorder="1" applyAlignment="1">
      <alignment horizontal="left" wrapText="1"/>
    </xf>
    <xf numFmtId="0" fontId="2" fillId="0" borderId="10" xfId="0" applyFont="1" applyFill="1" applyBorder="1" applyAlignment="1">
      <alignment vertical="center" wrapText="1"/>
    </xf>
    <xf numFmtId="0" fontId="2" fillId="0" borderId="10" xfId="0" applyFont="1" applyBorder="1" applyAlignment="1">
      <alignment horizontal="left" vertical="top" wrapText="1"/>
    </xf>
    <xf numFmtId="49" fontId="3" fillId="41" borderId="18" xfId="0" applyNumberFormat="1" applyFont="1" applyFill="1" applyBorder="1" applyAlignment="1">
      <alignment vertical="center"/>
    </xf>
    <xf numFmtId="49" fontId="3" fillId="41" borderId="19" xfId="0" applyNumberFormat="1" applyFont="1" applyFill="1" applyBorder="1" applyAlignment="1">
      <alignment vertical="center"/>
    </xf>
    <xf numFmtId="49" fontId="3" fillId="41" borderId="13" xfId="0" applyNumberFormat="1" applyFont="1" applyFill="1" applyBorder="1" applyAlignment="1">
      <alignment vertical="center"/>
    </xf>
    <xf numFmtId="0" fontId="2" fillId="40" borderId="18" xfId="0" applyFont="1" applyFill="1" applyBorder="1" applyAlignment="1">
      <alignment wrapText="1"/>
    </xf>
    <xf numFmtId="0" fontId="2" fillId="40" borderId="18" xfId="0" applyFont="1" applyFill="1" applyBorder="1" applyAlignment="1">
      <alignment vertical="center" wrapText="1"/>
    </xf>
    <xf numFmtId="0" fontId="2" fillId="40" borderId="18" xfId="0" applyFont="1" applyFill="1" applyBorder="1" applyAlignment="1">
      <alignment horizontal="left" wrapText="1"/>
    </xf>
    <xf numFmtId="0" fontId="2" fillId="0" borderId="18" xfId="0" applyFont="1" applyBorder="1" applyAlignment="1">
      <alignment vertical="top" wrapText="1"/>
    </xf>
    <xf numFmtId="0" fontId="2" fillId="0" borderId="18" xfId="0" applyFont="1" applyBorder="1" applyAlignment="1">
      <alignment vertical="top" wrapText="1"/>
    </xf>
    <xf numFmtId="0" fontId="2" fillId="40" borderId="18" xfId="0" applyFont="1" applyFill="1" applyBorder="1" applyAlignment="1">
      <alignment vertical="top" wrapText="1"/>
    </xf>
    <xf numFmtId="0" fontId="2" fillId="40" borderId="18" xfId="0" applyFont="1" applyFill="1" applyBorder="1" applyAlignment="1">
      <alignment vertical="top" wrapText="1"/>
    </xf>
    <xf numFmtId="0" fontId="2" fillId="0" borderId="18" xfId="0" applyFont="1" applyBorder="1" applyAlignment="1">
      <alignment horizontal="left" vertical="top" wrapText="1"/>
    </xf>
    <xf numFmtId="49" fontId="3" fillId="37" borderId="20" xfId="0" applyNumberFormat="1" applyFont="1" applyFill="1" applyBorder="1" applyAlignment="1">
      <alignment vertical="center"/>
    </xf>
    <xf numFmtId="49" fontId="3" fillId="37" borderId="21" xfId="0" applyNumberFormat="1" applyFont="1" applyFill="1" applyBorder="1" applyAlignment="1">
      <alignment vertical="center"/>
    </xf>
    <xf numFmtId="0" fontId="3" fillId="49" borderId="10" xfId="0" applyFont="1" applyFill="1" applyBorder="1" applyAlignment="1">
      <alignment vertical="center" wrapText="1"/>
    </xf>
    <xf numFmtId="0" fontId="3" fillId="0" borderId="10" xfId="39" applyFont="1" applyFill="1" applyBorder="1" applyAlignment="1">
      <alignment horizontal="center" vertical="center" wrapText="1"/>
      <protection/>
    </xf>
    <xf numFmtId="0" fontId="3" fillId="0" borderId="12" xfId="39" applyFont="1" applyFill="1" applyBorder="1" applyAlignment="1">
      <alignment horizontal="center" vertical="center" wrapText="1"/>
      <protection/>
    </xf>
    <xf numFmtId="0" fontId="3" fillId="40" borderId="10" xfId="0" applyFont="1" applyFill="1" applyBorder="1" applyAlignment="1">
      <alignment horizontal="center" vertical="center" wrapText="1"/>
    </xf>
    <xf numFmtId="172" fontId="3" fillId="49" borderId="10" xfId="0" applyNumberFormat="1" applyFont="1" applyFill="1" applyBorder="1" applyAlignment="1">
      <alignment horizontal="center" vertical="center" wrapText="1"/>
    </xf>
    <xf numFmtId="172" fontId="3" fillId="49" borderId="10" xfId="0" applyNumberFormat="1" applyFont="1" applyFill="1" applyBorder="1" applyAlignment="1">
      <alignment horizontal="center" vertical="center"/>
    </xf>
    <xf numFmtId="0" fontId="3" fillId="49" borderId="10" xfId="0" applyFont="1" applyFill="1" applyBorder="1" applyAlignment="1">
      <alignment horizontal="center" vertical="center" wrapText="1"/>
    </xf>
    <xf numFmtId="172" fontId="8" fillId="46" borderId="10" xfId="39" applyNumberFormat="1" applyFont="1" applyFill="1" applyBorder="1" applyAlignment="1">
      <alignment horizontal="center" vertical="center"/>
      <protection/>
    </xf>
    <xf numFmtId="172" fontId="2" fillId="35" borderId="11" xfId="39" applyNumberFormat="1" applyFont="1" applyFill="1" applyBorder="1" applyAlignment="1">
      <alignment horizontal="center" vertical="center" wrapText="1"/>
      <protection/>
    </xf>
    <xf numFmtId="172" fontId="7" fillId="35" borderId="11" xfId="39" applyNumberFormat="1" applyFont="1" applyFill="1" applyBorder="1" applyAlignment="1">
      <alignment horizontal="center" vertical="center"/>
      <protection/>
    </xf>
    <xf numFmtId="172" fontId="7" fillId="35" borderId="16" xfId="39" applyNumberFormat="1" applyFont="1" applyFill="1" applyBorder="1" applyAlignment="1">
      <alignment horizontal="center" vertical="center"/>
      <protection/>
    </xf>
    <xf numFmtId="172" fontId="11" fillId="35" borderId="10" xfId="39" applyNumberFormat="1" applyFont="1" applyFill="1" applyBorder="1" applyAlignment="1">
      <alignment horizontal="center" vertical="center" wrapText="1"/>
      <protection/>
    </xf>
    <xf numFmtId="172" fontId="2" fillId="35" borderId="0" xfId="0" applyNumberFormat="1" applyFont="1" applyFill="1" applyAlignment="1">
      <alignment vertical="center"/>
    </xf>
    <xf numFmtId="172" fontId="2" fillId="35" borderId="0" xfId="0" applyNumberFormat="1" applyFont="1" applyFill="1" applyBorder="1" applyAlignment="1">
      <alignment vertical="center"/>
    </xf>
    <xf numFmtId="172" fontId="0" fillId="35" borderId="0" xfId="0" applyNumberFormat="1" applyFill="1" applyAlignment="1">
      <alignment vertical="center"/>
    </xf>
    <xf numFmtId="0" fontId="2" fillId="35" borderId="10" xfId="0" applyFont="1" applyFill="1" applyBorder="1" applyAlignment="1">
      <alignment horizontal="left" vertical="top" wrapText="1"/>
    </xf>
    <xf numFmtId="0" fontId="2" fillId="0" borderId="18" xfId="0" applyFont="1" applyBorder="1" applyAlignment="1">
      <alignment horizontal="center" vertical="top" wrapText="1"/>
    </xf>
    <xf numFmtId="0" fontId="2" fillId="35" borderId="22" xfId="39" applyFont="1" applyFill="1" applyBorder="1" applyAlignment="1">
      <alignment horizontal="left" vertical="center" wrapText="1"/>
      <protection/>
    </xf>
    <xf numFmtId="0" fontId="2" fillId="35" borderId="10" xfId="39" applyFont="1" applyFill="1" applyBorder="1" applyAlignment="1">
      <alignment horizontal="left" vertical="top"/>
      <protection/>
    </xf>
    <xf numFmtId="49" fontId="3" fillId="36" borderId="15" xfId="0" applyNumberFormat="1" applyFont="1" applyFill="1" applyBorder="1" applyAlignment="1">
      <alignment horizontal="center" vertical="center"/>
    </xf>
    <xf numFmtId="172" fontId="6" fillId="0" borderId="12" xfId="0" applyNumberFormat="1" applyFont="1" applyBorder="1" applyAlignment="1">
      <alignment horizontal="center" vertical="center"/>
    </xf>
    <xf numFmtId="172" fontId="3" fillId="51" borderId="12" xfId="0" applyNumberFormat="1" applyFont="1" applyFill="1" applyBorder="1" applyAlignment="1">
      <alignment horizontal="center" vertical="center" wrapText="1"/>
    </xf>
    <xf numFmtId="172" fontId="3" fillId="34" borderId="10" xfId="0" applyNumberFormat="1" applyFont="1" applyFill="1" applyBorder="1" applyAlignment="1">
      <alignment horizontal="center" vertical="center" wrapText="1"/>
    </xf>
    <xf numFmtId="0" fontId="3" fillId="53" borderId="10" xfId="0" applyFont="1" applyFill="1" applyBorder="1" applyAlignment="1">
      <alignment vertical="center" wrapText="1"/>
    </xf>
    <xf numFmtId="172" fontId="3" fillId="53" borderId="10" xfId="0" applyNumberFormat="1" applyFont="1" applyFill="1" applyBorder="1" applyAlignment="1">
      <alignment horizontal="center" vertical="center"/>
    </xf>
    <xf numFmtId="0" fontId="3" fillId="0" borderId="12" xfId="0" applyFont="1" applyBorder="1" applyAlignment="1">
      <alignment horizontal="center" vertical="center" wrapText="1"/>
    </xf>
    <xf numFmtId="0" fontId="2" fillId="34" borderId="10" xfId="0" applyFont="1" applyFill="1" applyBorder="1" applyAlignment="1">
      <alignment vertical="top" wrapText="1"/>
    </xf>
    <xf numFmtId="0" fontId="2" fillId="34" borderId="10" xfId="0" applyFont="1" applyFill="1" applyBorder="1" applyAlignment="1">
      <alignment vertical="top"/>
    </xf>
    <xf numFmtId="0" fontId="2" fillId="34" borderId="10" xfId="0" applyFont="1" applyFill="1" applyBorder="1" applyAlignment="1">
      <alignment horizontal="left" vertical="top" wrapText="1"/>
    </xf>
    <xf numFmtId="0" fontId="2" fillId="34" borderId="10" xfId="0" applyFont="1" applyFill="1" applyBorder="1" applyAlignment="1">
      <alignment horizontal="left" vertical="center"/>
    </xf>
    <xf numFmtId="0" fontId="0" fillId="0" borderId="10" xfId="0" applyBorder="1" applyAlignment="1">
      <alignment/>
    </xf>
    <xf numFmtId="0" fontId="2" fillId="0" borderId="10" xfId="0" applyFont="1" applyFill="1" applyBorder="1" applyAlignment="1">
      <alignment horizontal="left" vertical="center" wrapText="1"/>
    </xf>
    <xf numFmtId="0" fontId="0" fillId="0" borderId="13" xfId="0" applyBorder="1" applyAlignment="1">
      <alignment/>
    </xf>
    <xf numFmtId="0" fontId="2" fillId="34" borderId="10" xfId="0" applyFont="1" applyFill="1" applyBorder="1" applyAlignment="1">
      <alignment horizontal="left" vertical="center" wrapText="1"/>
    </xf>
    <xf numFmtId="0" fontId="3" fillId="0" borderId="0" xfId="0" applyFont="1" applyFill="1" applyBorder="1" applyAlignment="1">
      <alignment horizontal="center"/>
    </xf>
    <xf numFmtId="172" fontId="19" fillId="0" borderId="0" xfId="0" applyNumberFormat="1" applyFont="1" applyBorder="1" applyAlignment="1">
      <alignment vertical="center"/>
    </xf>
    <xf numFmtId="0" fontId="2" fillId="0" borderId="10" xfId="0" applyFont="1" applyBorder="1" applyAlignment="1">
      <alignment vertical="top"/>
    </xf>
    <xf numFmtId="0" fontId="2" fillId="34" borderId="10" xfId="0" applyFont="1" applyFill="1" applyBorder="1" applyAlignment="1">
      <alignment vertical="center" wrapText="1"/>
    </xf>
    <xf numFmtId="0" fontId="2" fillId="34" borderId="12" xfId="0" applyFont="1" applyFill="1" applyBorder="1" applyAlignment="1">
      <alignment horizontal="left" vertical="top" wrapText="1"/>
    </xf>
    <xf numFmtId="172" fontId="2" fillId="52" borderId="10" xfId="0" applyNumberFormat="1" applyFont="1" applyFill="1" applyBorder="1" applyAlignment="1">
      <alignment horizontal="center" vertical="center"/>
    </xf>
    <xf numFmtId="0" fontId="2" fillId="34" borderId="10" xfId="0" applyFont="1" applyFill="1" applyBorder="1" applyAlignment="1">
      <alignment horizontal="center" vertical="top"/>
    </xf>
    <xf numFmtId="0" fontId="2" fillId="34" borderId="10" xfId="0" applyFont="1" applyFill="1" applyBorder="1" applyAlignment="1">
      <alignment horizontal="center" vertical="center"/>
    </xf>
    <xf numFmtId="0" fontId="2" fillId="35" borderId="10" xfId="0" applyFont="1" applyFill="1" applyBorder="1" applyAlignment="1">
      <alignment horizontal="center" vertical="top"/>
    </xf>
    <xf numFmtId="0" fontId="2" fillId="35" borderId="10" xfId="0" applyFont="1" applyFill="1" applyBorder="1" applyAlignment="1">
      <alignment horizontal="left" vertical="center" wrapText="1"/>
    </xf>
    <xf numFmtId="0" fontId="2" fillId="0" borderId="0" xfId="0" applyFont="1" applyBorder="1" applyAlignment="1">
      <alignment horizontal="center" vertical="center" wrapText="1"/>
    </xf>
    <xf numFmtId="172" fontId="2" fillId="0" borderId="0" xfId="0" applyNumberFormat="1" applyFont="1" applyBorder="1" applyAlignment="1">
      <alignment horizontal="center" vertical="center" wrapText="1"/>
    </xf>
    <xf numFmtId="172" fontId="2" fillId="0" borderId="11" xfId="0" applyNumberFormat="1" applyFont="1" applyFill="1" applyBorder="1" applyAlignment="1">
      <alignment horizontal="center" vertical="center"/>
    </xf>
    <xf numFmtId="172" fontId="2" fillId="40" borderId="11" xfId="0" applyNumberFormat="1" applyFont="1" applyFill="1" applyBorder="1" applyAlignment="1">
      <alignment horizontal="center" vertical="center"/>
    </xf>
    <xf numFmtId="172" fontId="6" fillId="40" borderId="11" xfId="0" applyNumberFormat="1" applyFont="1" applyFill="1" applyBorder="1" applyAlignment="1">
      <alignment horizontal="center" vertical="center"/>
    </xf>
    <xf numFmtId="172" fontId="6" fillId="0" borderId="11" xfId="0" applyNumberFormat="1" applyFont="1" applyFill="1" applyBorder="1" applyAlignment="1">
      <alignment horizontal="center" vertical="center"/>
    </xf>
    <xf numFmtId="49" fontId="2" fillId="35" borderId="0" xfId="0" applyNumberFormat="1" applyFont="1" applyFill="1" applyBorder="1" applyAlignment="1">
      <alignment horizontal="center" vertical="center"/>
    </xf>
    <xf numFmtId="49" fontId="3" fillId="35" borderId="0" xfId="0" applyNumberFormat="1" applyFont="1" applyFill="1" applyBorder="1" applyAlignment="1">
      <alignment horizontal="center" vertical="center"/>
    </xf>
    <xf numFmtId="0" fontId="2" fillId="0" borderId="0" xfId="0" applyFont="1" applyFill="1" applyBorder="1" applyAlignment="1">
      <alignment horizontal="center" vertical="top" wrapText="1"/>
    </xf>
    <xf numFmtId="172" fontId="2"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center"/>
    </xf>
    <xf numFmtId="49" fontId="8" fillId="35" borderId="10" xfId="39" applyNumberFormat="1" applyFont="1" applyFill="1" applyBorder="1" applyAlignment="1">
      <alignment horizontal="center" vertical="top"/>
      <protection/>
    </xf>
    <xf numFmtId="0" fontId="2" fillId="34" borderId="12" xfId="0" applyFont="1" applyFill="1" applyBorder="1" applyAlignment="1">
      <alignment horizontal="left" vertical="top" wrapText="1"/>
    </xf>
    <xf numFmtId="0" fontId="2" fillId="51" borderId="18" xfId="0" applyFont="1" applyFill="1" applyBorder="1" applyAlignment="1">
      <alignment horizontal="center"/>
    </xf>
    <xf numFmtId="0" fontId="2" fillId="51" borderId="19" xfId="0" applyFont="1" applyFill="1" applyBorder="1" applyAlignment="1">
      <alignment horizontal="center"/>
    </xf>
    <xf numFmtId="0" fontId="2" fillId="51" borderId="13" xfId="0" applyFont="1" applyFill="1" applyBorder="1" applyAlignment="1">
      <alignment horizontal="center"/>
    </xf>
    <xf numFmtId="49" fontId="2" fillId="34" borderId="12" xfId="0" applyNumberFormat="1" applyFont="1" applyFill="1" applyBorder="1" applyAlignment="1">
      <alignment horizontal="center" vertical="center"/>
    </xf>
    <xf numFmtId="0" fontId="3" fillId="54" borderId="19" xfId="0" applyFont="1" applyFill="1" applyBorder="1" applyAlignment="1">
      <alignment horizontal="right" vertical="center" wrapText="1"/>
    </xf>
    <xf numFmtId="49" fontId="11" fillId="40" borderId="11" xfId="40" applyNumberFormat="1" applyFont="1" applyFill="1" applyBorder="1" applyAlignment="1">
      <alignment horizontal="left" vertical="top" wrapText="1"/>
      <protection/>
    </xf>
    <xf numFmtId="176" fontId="11" fillId="0" borderId="11" xfId="40" applyFont="1" applyFill="1" applyBorder="1" applyAlignment="1">
      <alignment vertical="top" wrapText="1"/>
      <protection/>
    </xf>
    <xf numFmtId="172" fontId="2" fillId="40" borderId="13" xfId="0" applyNumberFormat="1" applyFont="1" applyFill="1" applyBorder="1" applyAlignment="1">
      <alignment horizontal="center" vertical="center" wrapText="1"/>
    </xf>
    <xf numFmtId="0" fontId="2" fillId="40" borderId="13" xfId="0" applyFont="1" applyFill="1" applyBorder="1" applyAlignment="1">
      <alignment vertical="top" wrapText="1"/>
    </xf>
    <xf numFmtId="176" fontId="11" fillId="0" borderId="16" xfId="40" applyFont="1" applyFill="1" applyBorder="1" applyAlignment="1">
      <alignment vertical="top" wrapText="1"/>
      <protection/>
    </xf>
    <xf numFmtId="176" fontId="11" fillId="0" borderId="11" xfId="40" applyFont="1" applyFill="1" applyBorder="1" applyAlignment="1">
      <alignment horizontal="left" vertical="top" wrapText="1"/>
      <protection/>
    </xf>
    <xf numFmtId="49" fontId="2" fillId="35" borderId="10" xfId="39" applyNumberFormat="1" applyFont="1" applyFill="1" applyBorder="1" applyAlignment="1">
      <alignment horizontal="center" vertical="center"/>
      <protection/>
    </xf>
    <xf numFmtId="49" fontId="2" fillId="35" borderId="12" xfId="39" applyNumberFormat="1" applyFont="1" applyFill="1" applyBorder="1" applyAlignment="1">
      <alignment horizontal="center" vertical="center"/>
      <protection/>
    </xf>
    <xf numFmtId="49" fontId="3" fillId="50" borderId="10" xfId="39" applyNumberFormat="1" applyFont="1" applyFill="1" applyBorder="1" applyAlignment="1">
      <alignment horizontal="center" vertical="top"/>
      <protection/>
    </xf>
    <xf numFmtId="0" fontId="3" fillId="35" borderId="10" xfId="39" applyFont="1" applyFill="1" applyBorder="1" applyAlignment="1">
      <alignment horizontal="center" vertical="center" wrapText="1"/>
      <protection/>
    </xf>
    <xf numFmtId="49" fontId="2" fillId="35" borderId="10" xfId="39" applyNumberFormat="1" applyFont="1" applyFill="1" applyBorder="1" applyAlignment="1">
      <alignment horizontal="left" vertical="top" wrapText="1"/>
      <protection/>
    </xf>
    <xf numFmtId="172" fontId="6" fillId="35" borderId="10" xfId="39" applyNumberFormat="1" applyFont="1" applyFill="1" applyBorder="1" applyAlignment="1">
      <alignment horizontal="center" vertical="center" wrapText="1"/>
      <protection/>
    </xf>
    <xf numFmtId="172" fontId="8" fillId="55" borderId="23" xfId="39" applyNumberFormat="1" applyFont="1" applyFill="1" applyBorder="1" applyAlignment="1">
      <alignment horizontal="center" vertical="center"/>
      <protection/>
    </xf>
    <xf numFmtId="49" fontId="8" fillId="55" borderId="10" xfId="39" applyNumberFormat="1" applyFont="1" applyFill="1" applyBorder="1" applyAlignment="1">
      <alignment horizontal="center" vertical="top"/>
      <protection/>
    </xf>
    <xf numFmtId="172" fontId="8" fillId="52" borderId="10" xfId="39" applyNumberFormat="1" applyFont="1" applyFill="1" applyBorder="1" applyAlignment="1">
      <alignment horizontal="center" vertical="center"/>
      <protection/>
    </xf>
    <xf numFmtId="1" fontId="8" fillId="52" borderId="10" xfId="39" applyNumberFormat="1" applyFont="1" applyFill="1" applyBorder="1" applyAlignment="1">
      <alignment horizontal="center" vertical="top"/>
      <protection/>
    </xf>
    <xf numFmtId="0" fontId="18" fillId="35" borderId="10" xfId="39" applyFont="1" applyFill="1" applyBorder="1" applyAlignment="1">
      <alignment horizontal="center" vertical="center" wrapText="1"/>
      <protection/>
    </xf>
    <xf numFmtId="0" fontId="8" fillId="35" borderId="10" xfId="39" applyFont="1" applyFill="1" applyBorder="1" applyAlignment="1">
      <alignment horizontal="center" vertical="center" wrapText="1"/>
      <protection/>
    </xf>
    <xf numFmtId="176" fontId="11" fillId="35" borderId="16" xfId="40" applyFont="1" applyFill="1" applyBorder="1" applyAlignment="1">
      <alignment vertical="top" wrapText="1"/>
      <protection/>
    </xf>
    <xf numFmtId="172" fontId="7" fillId="52" borderId="10" xfId="39" applyNumberFormat="1" applyFont="1" applyFill="1" applyBorder="1" applyAlignment="1">
      <alignment horizontal="center" vertical="center"/>
      <protection/>
    </xf>
    <xf numFmtId="172" fontId="11" fillId="35" borderId="11" xfId="40" applyNumberFormat="1" applyFont="1" applyFill="1" applyBorder="1" applyAlignment="1">
      <alignment horizontal="center" vertical="top"/>
      <protection/>
    </xf>
    <xf numFmtId="49" fontId="8" fillId="35" borderId="10" xfId="39" applyNumberFormat="1" applyFont="1" applyFill="1" applyBorder="1" applyAlignment="1">
      <alignment vertical="top"/>
      <protection/>
    </xf>
    <xf numFmtId="49" fontId="2" fillId="35" borderId="10" xfId="39" applyNumberFormat="1" applyFont="1" applyFill="1" applyBorder="1" applyAlignment="1">
      <alignment vertical="top" wrapText="1"/>
      <protection/>
    </xf>
    <xf numFmtId="0" fontId="7" fillId="35" borderId="10" xfId="39" applyFont="1" applyFill="1" applyBorder="1" applyAlignment="1">
      <alignment vertical="top" wrapText="1"/>
      <protection/>
    </xf>
    <xf numFmtId="0" fontId="2" fillId="35" borderId="10" xfId="39" applyFont="1" applyFill="1" applyBorder="1" applyAlignment="1">
      <alignment vertical="center" wrapText="1"/>
      <protection/>
    </xf>
    <xf numFmtId="0" fontId="2" fillId="35" borderId="12" xfId="39" applyFont="1" applyFill="1" applyBorder="1" applyAlignment="1">
      <alignment horizontal="center" vertical="center" wrapText="1"/>
      <protection/>
    </xf>
    <xf numFmtId="49" fontId="11" fillId="0" borderId="10" xfId="0" applyNumberFormat="1" applyFont="1" applyFill="1" applyBorder="1" applyAlignment="1">
      <alignment horizontal="center" vertical="top"/>
    </xf>
    <xf numFmtId="49" fontId="11" fillId="35" borderId="24" xfId="0" applyNumberFormat="1" applyFont="1" applyFill="1" applyBorder="1" applyAlignment="1">
      <alignment horizontal="center" vertical="top"/>
    </xf>
    <xf numFmtId="176" fontId="11" fillId="35" borderId="25" xfId="40" applyFont="1" applyFill="1" applyBorder="1" applyAlignment="1">
      <alignment horizontal="left" vertical="top" wrapText="1"/>
      <protection/>
    </xf>
    <xf numFmtId="176" fontId="11" fillId="0" borderId="10" xfId="40" applyFont="1" applyFill="1" applyBorder="1" applyAlignment="1">
      <alignment horizontal="left" vertical="top" wrapText="1"/>
      <protection/>
    </xf>
    <xf numFmtId="176" fontId="11" fillId="35" borderId="26" xfId="40" applyFont="1" applyFill="1" applyBorder="1" applyAlignment="1">
      <alignment horizontal="left" vertical="top" wrapText="1"/>
      <protection/>
    </xf>
    <xf numFmtId="49" fontId="11" fillId="35" borderId="27" xfId="40" applyNumberFormat="1" applyFont="1" applyFill="1" applyBorder="1" applyAlignment="1">
      <alignment horizontal="left" vertical="top" wrapText="1"/>
      <protection/>
    </xf>
    <xf numFmtId="0" fontId="7" fillId="35" borderId="10" xfId="39" applyFont="1" applyFill="1" applyBorder="1" applyAlignment="1">
      <alignment vertical="center" wrapText="1"/>
      <protection/>
    </xf>
    <xf numFmtId="176" fontId="11" fillId="35" borderId="11" xfId="40" applyFont="1" applyFill="1" applyBorder="1" applyAlignment="1">
      <alignment vertical="top" wrapText="1"/>
      <protection/>
    </xf>
    <xf numFmtId="176" fontId="11" fillId="35" borderId="11" xfId="40" applyFont="1" applyFill="1" applyBorder="1" applyAlignment="1">
      <alignment vertical="center" wrapText="1"/>
      <protection/>
    </xf>
    <xf numFmtId="172" fontId="3" fillId="40" borderId="10" xfId="0" applyNumberFormat="1" applyFont="1" applyFill="1" applyBorder="1" applyAlignment="1">
      <alignment horizontal="center" vertical="center"/>
    </xf>
    <xf numFmtId="0" fontId="3" fillId="0" borderId="28" xfId="39" applyFont="1" applyFill="1" applyBorder="1" applyAlignment="1">
      <alignment horizontal="center" vertical="center" wrapText="1"/>
      <protection/>
    </xf>
    <xf numFmtId="172" fontId="6" fillId="0" borderId="11" xfId="40" applyNumberFormat="1" applyFont="1" applyFill="1" applyBorder="1" applyAlignment="1">
      <alignment horizontal="center" vertical="center"/>
      <protection/>
    </xf>
    <xf numFmtId="172" fontId="6" fillId="0" borderId="11" xfId="40" applyNumberFormat="1" applyFont="1" applyFill="1" applyBorder="1" applyAlignment="1">
      <alignment horizontal="center" vertical="center" wrapText="1"/>
      <protection/>
    </xf>
    <xf numFmtId="172" fontId="6" fillId="40" borderId="11" xfId="40" applyNumberFormat="1" applyFont="1" applyFill="1" applyBorder="1" applyAlignment="1">
      <alignment horizontal="center" vertical="center"/>
      <protection/>
    </xf>
    <xf numFmtId="172" fontId="6" fillId="40" borderId="11" xfId="40" applyNumberFormat="1" applyFont="1" applyFill="1" applyBorder="1" applyAlignment="1">
      <alignment horizontal="center" vertical="center"/>
      <protection/>
    </xf>
    <xf numFmtId="0" fontId="7" fillId="35" borderId="10" xfId="0" applyFont="1" applyFill="1" applyBorder="1" applyAlignment="1">
      <alignment horizontal="left" vertical="top" wrapText="1"/>
    </xf>
    <xf numFmtId="176" fontId="6" fillId="0" borderId="0" xfId="40" applyFont="1" applyFill="1" applyBorder="1" applyAlignment="1">
      <alignment horizontal="left" vertical="top" wrapText="1"/>
      <protection/>
    </xf>
    <xf numFmtId="49" fontId="11" fillId="40" borderId="11" xfId="40" applyNumberFormat="1" applyFont="1" applyFill="1" applyBorder="1" applyAlignment="1">
      <alignment horizontal="left" vertical="top" wrapText="1"/>
      <protection/>
    </xf>
    <xf numFmtId="49" fontId="7" fillId="40" borderId="11" xfId="40" applyNumberFormat="1" applyFont="1" applyFill="1" applyBorder="1" applyAlignment="1">
      <alignment horizontal="left" vertical="top" wrapText="1"/>
      <protection/>
    </xf>
    <xf numFmtId="172" fontId="2" fillId="43" borderId="0" xfId="0" applyNumberFormat="1" applyFont="1" applyFill="1" applyBorder="1" applyAlignment="1">
      <alignment horizontal="center" vertical="center"/>
    </xf>
    <xf numFmtId="172" fontId="2" fillId="43" borderId="10" xfId="0" applyNumberFormat="1" applyFont="1" applyFill="1" applyBorder="1" applyAlignment="1">
      <alignment horizontal="center" vertical="center"/>
    </xf>
    <xf numFmtId="172" fontId="11" fillId="35" borderId="0" xfId="40" applyNumberFormat="1" applyFont="1" applyFill="1" applyBorder="1" applyAlignment="1">
      <alignment horizontal="center" vertical="top"/>
      <protection/>
    </xf>
    <xf numFmtId="176" fontId="11" fillId="35" borderId="0" xfId="40" applyFont="1" applyFill="1" applyBorder="1" applyAlignment="1">
      <alignment vertical="top" wrapText="1"/>
      <protection/>
    </xf>
    <xf numFmtId="1" fontId="8" fillId="52" borderId="12" xfId="39" applyNumberFormat="1" applyFont="1" applyFill="1" applyBorder="1" applyAlignment="1">
      <alignment horizontal="center" vertical="top"/>
      <protection/>
    </xf>
    <xf numFmtId="1" fontId="8" fillId="52" borderId="22" xfId="39" applyNumberFormat="1" applyFont="1" applyFill="1" applyBorder="1" applyAlignment="1">
      <alignment horizontal="center" vertical="top"/>
      <protection/>
    </xf>
    <xf numFmtId="49" fontId="7" fillId="0" borderId="10" xfId="0" applyNumberFormat="1" applyFont="1" applyFill="1" applyBorder="1" applyAlignment="1">
      <alignment horizontal="center" vertical="top"/>
    </xf>
    <xf numFmtId="176" fontId="7" fillId="0" borderId="29" xfId="40" applyFont="1" applyFill="1" applyBorder="1" applyAlignment="1">
      <alignment horizontal="left" vertical="top" wrapText="1"/>
      <protection/>
    </xf>
    <xf numFmtId="172" fontId="11" fillId="35" borderId="16" xfId="40" applyNumberFormat="1" applyFont="1" applyFill="1" applyBorder="1" applyAlignment="1">
      <alignment horizontal="center" vertical="top"/>
      <protection/>
    </xf>
    <xf numFmtId="172" fontId="11" fillId="35" borderId="10" xfId="40" applyNumberFormat="1" applyFont="1" applyFill="1" applyBorder="1" applyAlignment="1">
      <alignment horizontal="center" vertical="top"/>
      <protection/>
    </xf>
    <xf numFmtId="176" fontId="11" fillId="35" borderId="10" xfId="40" applyFont="1" applyFill="1" applyBorder="1" applyAlignment="1">
      <alignment vertical="top" wrapText="1"/>
      <protection/>
    </xf>
    <xf numFmtId="172" fontId="7" fillId="35" borderId="11" xfId="40" applyNumberFormat="1" applyFont="1" applyFill="1" applyBorder="1" applyAlignment="1">
      <alignment horizontal="center" vertical="top"/>
      <protection/>
    </xf>
    <xf numFmtId="172" fontId="8" fillId="35" borderId="11" xfId="40" applyNumberFormat="1" applyFont="1" applyFill="1" applyBorder="1" applyAlignment="1">
      <alignment horizontal="center" vertical="top"/>
      <protection/>
    </xf>
    <xf numFmtId="172" fontId="3" fillId="46" borderId="10" xfId="39" applyNumberFormat="1" applyFont="1" applyFill="1" applyBorder="1" applyAlignment="1">
      <alignment horizontal="center" vertical="center"/>
      <protection/>
    </xf>
    <xf numFmtId="172" fontId="3" fillId="42" borderId="10" xfId="39" applyNumberFormat="1" applyFont="1" applyFill="1" applyBorder="1" applyAlignment="1">
      <alignment horizontal="center" vertical="center"/>
      <protection/>
    </xf>
    <xf numFmtId="172" fontId="3" fillId="55" borderId="23" xfId="39" applyNumberFormat="1" applyFont="1" applyFill="1" applyBorder="1" applyAlignment="1">
      <alignment horizontal="center" vertical="center"/>
      <protection/>
    </xf>
    <xf numFmtId="172" fontId="2" fillId="34" borderId="10" xfId="57" applyNumberFormat="1" applyFont="1" applyFill="1" applyBorder="1" applyAlignment="1">
      <alignment horizontal="center" vertical="center"/>
      <protection/>
    </xf>
    <xf numFmtId="0" fontId="2" fillId="34" borderId="12" xfId="0" applyFont="1" applyFill="1" applyBorder="1" applyAlignment="1">
      <alignment vertical="center"/>
    </xf>
    <xf numFmtId="172" fontId="3" fillId="34" borderId="10" xfId="0" applyNumberFormat="1" applyFont="1" applyFill="1" applyBorder="1" applyAlignment="1">
      <alignment horizontal="center" vertical="center"/>
    </xf>
    <xf numFmtId="0" fontId="2" fillId="34" borderId="13" xfId="0" applyFont="1" applyFill="1" applyBorder="1" applyAlignment="1">
      <alignment horizontal="center"/>
    </xf>
    <xf numFmtId="0" fontId="2" fillId="34" borderId="10" xfId="0" applyFont="1" applyFill="1" applyBorder="1" applyAlignment="1">
      <alignment horizontal="left"/>
    </xf>
    <xf numFmtId="0" fontId="3" fillId="34" borderId="10" xfId="0" applyFont="1" applyFill="1" applyBorder="1" applyAlignment="1">
      <alignment vertical="center"/>
    </xf>
    <xf numFmtId="0" fontId="3" fillId="34" borderId="10" xfId="0" applyFont="1" applyFill="1" applyBorder="1" applyAlignment="1">
      <alignment horizontal="center" vertical="center"/>
    </xf>
    <xf numFmtId="172" fontId="2" fillId="0" borderId="10" xfId="0" applyNumberFormat="1" applyFont="1" applyBorder="1" applyAlignment="1">
      <alignment vertical="center"/>
    </xf>
    <xf numFmtId="0" fontId="2" fillId="0" borderId="11" xfId="0" applyFont="1" applyFill="1" applyBorder="1" applyAlignment="1">
      <alignment horizontal="left" vertical="top" wrapText="1"/>
    </xf>
    <xf numFmtId="0" fontId="3" fillId="54" borderId="10" xfId="0" applyFont="1" applyFill="1" applyBorder="1" applyAlignment="1">
      <alignment horizontal="right" vertical="center" wrapText="1"/>
    </xf>
    <xf numFmtId="17" fontId="2" fillId="0" borderId="10" xfId="57" applyNumberFormat="1" applyFont="1" applyBorder="1" applyAlignment="1">
      <alignment horizontal="center" vertical="top" wrapText="1"/>
      <protection/>
    </xf>
    <xf numFmtId="0" fontId="2" fillId="34" borderId="12" xfId="0" applyFont="1" applyFill="1" applyBorder="1" applyAlignment="1">
      <alignment horizontal="left" wrapText="1"/>
    </xf>
    <xf numFmtId="49" fontId="2" fillId="37" borderId="10" xfId="0" applyNumberFormat="1" applyFont="1" applyFill="1" applyBorder="1" applyAlignment="1">
      <alignment horizontal="center" vertical="center"/>
    </xf>
    <xf numFmtId="49" fontId="2" fillId="36" borderId="12" xfId="0" applyNumberFormat="1" applyFont="1" applyFill="1" applyBorder="1" applyAlignment="1">
      <alignment horizontal="center" vertical="center"/>
    </xf>
    <xf numFmtId="49" fontId="2" fillId="56" borderId="10" xfId="39" applyNumberFormat="1" applyFont="1" applyFill="1" applyBorder="1" applyAlignment="1">
      <alignment vertical="top"/>
      <protection/>
    </xf>
    <xf numFmtId="49" fontId="2" fillId="56" borderId="12" xfId="39" applyNumberFormat="1" applyFont="1" applyFill="1" applyBorder="1" applyAlignment="1">
      <alignment vertical="top"/>
      <protection/>
    </xf>
    <xf numFmtId="49" fontId="2" fillId="36" borderId="10" xfId="0" applyNumberFormat="1" applyFont="1" applyFill="1" applyBorder="1" applyAlignment="1">
      <alignment horizontal="center" vertical="center"/>
    </xf>
    <xf numFmtId="49" fontId="8" fillId="55" borderId="11" xfId="39" applyNumberFormat="1" applyFont="1" applyFill="1" applyBorder="1" applyAlignment="1">
      <alignment horizontal="center" vertical="top"/>
      <protection/>
    </xf>
    <xf numFmtId="49" fontId="8" fillId="55" borderId="16" xfId="39" applyNumberFormat="1" applyFont="1" applyFill="1" applyBorder="1" applyAlignment="1">
      <alignment horizontal="center" vertical="top"/>
      <protection/>
    </xf>
    <xf numFmtId="49" fontId="3" fillId="56" borderId="10" xfId="39" applyNumberFormat="1" applyFont="1" applyFill="1" applyBorder="1" applyAlignment="1">
      <alignment horizontal="center" vertical="top"/>
      <protection/>
    </xf>
    <xf numFmtId="49" fontId="2" fillId="37" borderId="12" xfId="0" applyNumberFormat="1" applyFont="1" applyFill="1" applyBorder="1" applyAlignment="1">
      <alignment horizontal="center" vertical="center"/>
    </xf>
    <xf numFmtId="49" fontId="2" fillId="42" borderId="10" xfId="39" applyNumberFormat="1" applyFont="1" applyFill="1" applyBorder="1" applyAlignment="1">
      <alignment vertical="top"/>
      <protection/>
    </xf>
    <xf numFmtId="49" fontId="2" fillId="42" borderId="12" xfId="39" applyNumberFormat="1" applyFont="1" applyFill="1" applyBorder="1" applyAlignment="1">
      <alignment vertical="top"/>
      <protection/>
    </xf>
    <xf numFmtId="49" fontId="2" fillId="50" borderId="12" xfId="39" applyNumberFormat="1" applyFont="1" applyFill="1" applyBorder="1" applyAlignment="1">
      <alignment vertical="top"/>
      <protection/>
    </xf>
    <xf numFmtId="49" fontId="8" fillId="42" borderId="11" xfId="39" applyNumberFormat="1" applyFont="1" applyFill="1" applyBorder="1" applyAlignment="1">
      <alignment horizontal="center" vertical="top"/>
      <protection/>
    </xf>
    <xf numFmtId="49" fontId="3" fillId="42" borderId="10" xfId="39" applyNumberFormat="1" applyFont="1" applyFill="1" applyBorder="1" applyAlignment="1">
      <alignment horizontal="center" vertical="top"/>
      <protection/>
    </xf>
    <xf numFmtId="49" fontId="3" fillId="37" borderId="12" xfId="0" applyNumberFormat="1" applyFont="1" applyFill="1" applyBorder="1" applyAlignment="1">
      <alignment horizontal="center" vertical="top"/>
    </xf>
    <xf numFmtId="49" fontId="3" fillId="36" borderId="10" xfId="0" applyNumberFormat="1" applyFont="1" applyFill="1" applyBorder="1" applyAlignment="1">
      <alignment vertical="center"/>
    </xf>
    <xf numFmtId="49" fontId="2" fillId="0" borderId="12" xfId="0" applyNumberFormat="1" applyFont="1" applyFill="1" applyBorder="1" applyAlignment="1">
      <alignment horizontal="center" vertical="center"/>
    </xf>
    <xf numFmtId="172" fontId="7" fillId="35" borderId="10" xfId="0" applyNumberFormat="1" applyFont="1" applyFill="1" applyBorder="1" applyAlignment="1">
      <alignment horizontal="center" vertical="center" wrapText="1"/>
    </xf>
    <xf numFmtId="0" fontId="3" fillId="0" borderId="0" xfId="0" applyFont="1" applyBorder="1" applyAlignment="1">
      <alignment horizontal="center" vertical="top" wrapText="1"/>
    </xf>
    <xf numFmtId="172" fontId="6" fillId="34" borderId="12" xfId="0" applyNumberFormat="1" applyFont="1" applyFill="1" applyBorder="1" applyAlignment="1">
      <alignment horizontal="center" vertical="center"/>
    </xf>
    <xf numFmtId="0" fontId="3" fillId="37" borderId="10" xfId="0" applyFont="1" applyFill="1" applyBorder="1" applyAlignment="1">
      <alignment horizontal="center" vertical="center"/>
    </xf>
    <xf numFmtId="0" fontId="3" fillId="36" borderId="10" xfId="0" applyFont="1" applyFill="1" applyBorder="1" applyAlignment="1">
      <alignment horizontal="center" vertical="center"/>
    </xf>
    <xf numFmtId="0" fontId="11" fillId="34" borderId="10"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xf>
    <xf numFmtId="0" fontId="2" fillId="0" borderId="12" xfId="0" applyFont="1" applyBorder="1" applyAlignment="1">
      <alignment horizontal="left" vertical="center" wrapText="1"/>
    </xf>
    <xf numFmtId="172" fontId="2" fillId="34" borderId="12" xfId="0" applyNumberFormat="1" applyFont="1" applyFill="1" applyBorder="1" applyAlignment="1">
      <alignment horizontal="center" vertical="center"/>
    </xf>
    <xf numFmtId="0" fontId="2" fillId="57" borderId="10" xfId="0" applyFont="1" applyFill="1" applyBorder="1" applyAlignment="1">
      <alignment horizontal="center" vertical="center" wrapText="1"/>
    </xf>
    <xf numFmtId="0" fontId="11" fillId="40" borderId="11" xfId="43" applyFont="1" applyFill="1" applyBorder="1" applyAlignment="1">
      <alignment vertical="center" wrapText="1"/>
      <protection/>
    </xf>
    <xf numFmtId="0" fontId="11" fillId="0" borderId="11" xfId="43" applyFont="1" applyBorder="1" applyAlignment="1">
      <alignment vertical="center" wrapText="1"/>
      <protection/>
    </xf>
    <xf numFmtId="0" fontId="11" fillId="0" borderId="11" xfId="46" applyFont="1" applyBorder="1" applyAlignment="1">
      <alignment vertical="center" wrapText="1"/>
      <protection/>
    </xf>
    <xf numFmtId="49" fontId="9" fillId="37" borderId="15" xfId="0" applyNumberFormat="1" applyFont="1" applyFill="1" applyBorder="1" applyAlignment="1">
      <alignment horizontal="center" vertical="top" wrapText="1"/>
    </xf>
    <xf numFmtId="172" fontId="7" fillId="35" borderId="11" xfId="44" applyNumberFormat="1" applyFont="1" applyFill="1" applyBorder="1" applyAlignment="1">
      <alignment horizontal="center" vertical="center"/>
      <protection/>
    </xf>
    <xf numFmtId="0" fontId="6" fillId="0" borderId="0" xfId="0" applyFont="1" applyAlignment="1">
      <alignment horizontal="left"/>
    </xf>
    <xf numFmtId="0" fontId="6" fillId="0" borderId="0" xfId="0" applyFont="1" applyBorder="1" applyAlignment="1">
      <alignment horizontal="left"/>
    </xf>
    <xf numFmtId="0" fontId="8" fillId="0" borderId="10" xfId="0" applyFont="1" applyBorder="1" applyAlignment="1">
      <alignment horizontal="center" vertical="center" wrapText="1"/>
    </xf>
    <xf numFmtId="0" fontId="8" fillId="0" borderId="10" xfId="44" applyFont="1" applyBorder="1" applyAlignment="1">
      <alignment horizontal="center" vertical="top"/>
      <protection/>
    </xf>
    <xf numFmtId="0" fontId="8" fillId="34" borderId="10" xfId="44" applyFont="1" applyFill="1" applyBorder="1" applyAlignment="1">
      <alignment horizontal="center" vertical="top"/>
      <protection/>
    </xf>
    <xf numFmtId="0" fontId="8" fillId="0" borderId="18" xfId="44" applyFont="1" applyBorder="1" applyAlignment="1">
      <alignment horizontal="center" vertical="top" wrapText="1"/>
      <protection/>
    </xf>
    <xf numFmtId="172" fontId="2" fillId="0" borderId="10" xfId="44" applyNumberFormat="1" applyFont="1" applyFill="1" applyBorder="1" applyAlignment="1">
      <alignment horizontal="left" vertical="top" wrapText="1"/>
      <protection/>
    </xf>
    <xf numFmtId="0" fontId="2" fillId="35" borderId="10" xfId="44" applyFont="1" applyFill="1" applyBorder="1" applyAlignment="1">
      <alignment horizontal="center" vertical="top"/>
      <protection/>
    </xf>
    <xf numFmtId="0" fontId="2" fillId="34" borderId="10" xfId="44" applyFont="1" applyFill="1" applyBorder="1" applyAlignment="1">
      <alignment horizontal="center" vertical="top"/>
      <protection/>
    </xf>
    <xf numFmtId="0" fontId="18" fillId="0" borderId="13" xfId="0" applyFont="1" applyBorder="1" applyAlignment="1">
      <alignment horizontal="center" vertical="center"/>
    </xf>
    <xf numFmtId="0" fontId="2" fillId="0" borderId="0" xfId="0" applyFont="1" applyAlignment="1">
      <alignment vertical="top"/>
    </xf>
    <xf numFmtId="0" fontId="2" fillId="0" borderId="0" xfId="0" applyFont="1" applyAlignment="1">
      <alignment vertical="center"/>
    </xf>
    <xf numFmtId="172" fontId="6" fillId="40" borderId="11" xfId="0" applyNumberFormat="1" applyFont="1" applyFill="1" applyBorder="1" applyAlignment="1">
      <alignment horizontal="center" vertical="center" wrapText="1"/>
    </xf>
    <xf numFmtId="0" fontId="2" fillId="58" borderId="10" xfId="0" applyFont="1" applyFill="1" applyBorder="1" applyAlignment="1">
      <alignment horizontal="center" vertical="top"/>
    </xf>
    <xf numFmtId="0" fontId="2" fillId="0" borderId="10" xfId="0" applyFont="1" applyBorder="1" applyAlignment="1">
      <alignment horizontal="left" vertical="top"/>
    </xf>
    <xf numFmtId="0" fontId="2" fillId="46" borderId="10" xfId="0" applyFont="1" applyFill="1" applyBorder="1" applyAlignment="1">
      <alignment horizontal="center" vertical="center"/>
    </xf>
    <xf numFmtId="172" fontId="2" fillId="46" borderId="10" xfId="0" applyNumberFormat="1" applyFont="1" applyFill="1" applyBorder="1" applyAlignment="1">
      <alignment horizontal="center" vertical="center"/>
    </xf>
    <xf numFmtId="172" fontId="2" fillId="35" borderId="12" xfId="0" applyNumberFormat="1" applyFont="1" applyFill="1" applyBorder="1" applyAlignment="1">
      <alignment horizontal="center" vertical="center"/>
    </xf>
    <xf numFmtId="0" fontId="2" fillId="0" borderId="10" xfId="0" applyFont="1" applyBorder="1" applyAlignment="1">
      <alignment horizontal="left" wrapText="1"/>
    </xf>
    <xf numFmtId="0" fontId="2" fillId="0" borderId="10" xfId="0" applyFont="1" applyFill="1" applyBorder="1" applyAlignment="1">
      <alignment vertical="center"/>
    </xf>
    <xf numFmtId="172" fontId="2" fillId="35" borderId="11" xfId="0" applyNumberFormat="1" applyFont="1" applyFill="1" applyBorder="1" applyAlignment="1">
      <alignment horizontal="center" vertical="center"/>
    </xf>
    <xf numFmtId="172" fontId="3" fillId="59" borderId="10" xfId="0" applyNumberFormat="1" applyFont="1" applyFill="1" applyBorder="1" applyAlignment="1">
      <alignment horizontal="center" vertical="center"/>
    </xf>
    <xf numFmtId="172" fontId="6" fillId="35" borderId="10" xfId="0" applyNumberFormat="1" applyFont="1" applyFill="1" applyBorder="1" applyAlignment="1">
      <alignment horizontal="center" vertical="center" wrapText="1"/>
    </xf>
    <xf numFmtId="0" fontId="2" fillId="34" borderId="12" xfId="0" applyFont="1" applyFill="1" applyBorder="1" applyAlignment="1">
      <alignment horizontal="center" vertical="center"/>
    </xf>
    <xf numFmtId="172" fontId="6" fillId="0" borderId="10" xfId="0" applyNumberFormat="1" applyFont="1" applyBorder="1" applyAlignment="1">
      <alignment horizontal="center" vertical="center"/>
    </xf>
    <xf numFmtId="0" fontId="3" fillId="37" borderId="10" xfId="0" applyFont="1" applyFill="1" applyBorder="1" applyAlignment="1">
      <alignment vertical="center"/>
    </xf>
    <xf numFmtId="0" fontId="2" fillId="34" borderId="10" xfId="0" applyFont="1" applyFill="1" applyBorder="1" applyAlignment="1">
      <alignment vertical="center"/>
    </xf>
    <xf numFmtId="49" fontId="2" fillId="0" borderId="10" xfId="0" applyNumberFormat="1" applyFont="1" applyFill="1" applyBorder="1" applyAlignment="1">
      <alignment horizontal="center" vertical="center" wrapText="1"/>
    </xf>
    <xf numFmtId="172" fontId="3" fillId="48" borderId="10" xfId="0" applyNumberFormat="1" applyFont="1" applyFill="1" applyBorder="1" applyAlignment="1">
      <alignment horizontal="center" vertical="center"/>
    </xf>
    <xf numFmtId="172" fontId="6" fillId="40" borderId="10" xfId="0" applyNumberFormat="1" applyFont="1" applyFill="1" applyBorder="1" applyAlignment="1">
      <alignment horizontal="center" vertical="center"/>
    </xf>
    <xf numFmtId="0" fontId="2" fillId="35" borderId="10" xfId="44" applyFont="1" applyFill="1" applyBorder="1" applyAlignment="1">
      <alignment vertical="center" wrapText="1"/>
      <protection/>
    </xf>
    <xf numFmtId="0" fontId="2" fillId="35" borderId="15" xfId="44" applyFont="1" applyFill="1" applyBorder="1" applyAlignment="1">
      <alignment vertical="center" wrapText="1"/>
      <protection/>
    </xf>
    <xf numFmtId="0" fontId="2" fillId="35" borderId="10" xfId="44" applyFont="1" applyFill="1" applyBorder="1" applyAlignment="1">
      <alignment horizontal="center" vertical="center"/>
      <protection/>
    </xf>
    <xf numFmtId="0" fontId="2" fillId="35" borderId="15" xfId="44" applyFont="1" applyFill="1" applyBorder="1" applyAlignment="1">
      <alignment horizontal="center" vertical="center"/>
      <protection/>
    </xf>
    <xf numFmtId="0" fontId="18" fillId="0" borderId="10" xfId="0" applyFont="1" applyFill="1" applyBorder="1" applyAlignment="1">
      <alignment horizontal="center" vertical="center" wrapText="1"/>
    </xf>
    <xf numFmtId="0" fontId="2" fillId="34" borderId="12" xfId="0" applyFont="1" applyFill="1" applyBorder="1" applyAlignment="1">
      <alignment horizontal="left" vertical="center" wrapText="1"/>
    </xf>
    <xf numFmtId="0" fontId="8" fillId="0" borderId="10" xfId="0" applyFont="1" applyFill="1" applyBorder="1" applyAlignment="1">
      <alignment horizontal="center" vertical="center"/>
    </xf>
    <xf numFmtId="0" fontId="3" fillId="46" borderId="10" xfId="0" applyFont="1" applyFill="1" applyBorder="1" applyAlignment="1">
      <alignment horizontal="center" vertical="center"/>
    </xf>
    <xf numFmtId="0" fontId="8" fillId="46"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52" borderId="10" xfId="0" applyFont="1" applyFill="1" applyBorder="1" applyAlignment="1">
      <alignment horizontal="center" vertical="center"/>
    </xf>
    <xf numFmtId="0" fontId="2" fillId="35" borderId="10" xfId="39" applyFont="1" applyFill="1" applyBorder="1" applyAlignment="1">
      <alignment horizontal="left" vertical="top" wrapText="1"/>
      <protection/>
    </xf>
    <xf numFmtId="0" fontId="9" fillId="35" borderId="10" xfId="44" applyFont="1" applyFill="1" applyBorder="1" applyAlignment="1">
      <alignment horizontal="center" vertical="center" wrapText="1"/>
      <protection/>
    </xf>
    <xf numFmtId="1" fontId="8" fillId="60" borderId="11" xfId="44" applyNumberFormat="1" applyFont="1" applyFill="1" applyBorder="1" applyAlignment="1">
      <alignment horizontal="center" vertical="top"/>
      <protection/>
    </xf>
    <xf numFmtId="1" fontId="8" fillId="60" borderId="11" xfId="44" applyNumberFormat="1" applyFont="1" applyFill="1" applyBorder="1" applyAlignment="1">
      <alignment horizontal="center" vertical="center"/>
      <protection/>
    </xf>
    <xf numFmtId="1" fontId="8" fillId="60" borderId="11" xfId="44" applyNumberFormat="1" applyFont="1" applyFill="1" applyBorder="1" applyAlignment="1">
      <alignment horizontal="center" vertical="top" wrapText="1"/>
      <protection/>
    </xf>
    <xf numFmtId="49" fontId="9" fillId="0" borderId="10" xfId="0" applyNumberFormat="1" applyFont="1" applyFill="1" applyBorder="1" applyAlignment="1">
      <alignment horizontal="center" vertical="center" wrapText="1"/>
    </xf>
    <xf numFmtId="172" fontId="7" fillId="60" borderId="10" xfId="44" applyNumberFormat="1" applyFont="1" applyFill="1" applyBorder="1" applyAlignment="1">
      <alignment horizontal="center" vertical="center"/>
      <protection/>
    </xf>
    <xf numFmtId="172" fontId="6" fillId="35" borderId="10" xfId="44" applyNumberFormat="1" applyFont="1" applyFill="1" applyBorder="1" applyAlignment="1">
      <alignment horizontal="center" vertical="center" wrapText="1"/>
      <protection/>
    </xf>
    <xf numFmtId="172" fontId="6" fillId="35" borderId="12" xfId="44" applyNumberFormat="1" applyFont="1" applyFill="1" applyBorder="1" applyAlignment="1">
      <alignment horizontal="center" vertical="center" wrapText="1"/>
      <protection/>
    </xf>
    <xf numFmtId="0" fontId="3" fillId="61" borderId="13" xfId="0" applyFont="1" applyFill="1" applyBorder="1" applyAlignment="1">
      <alignment horizontal="center" vertical="center"/>
    </xf>
    <xf numFmtId="172" fontId="15" fillId="62" borderId="16" xfId="0" applyNumberFormat="1" applyFont="1" applyFill="1" applyBorder="1" applyAlignment="1">
      <alignment horizontal="center" vertical="center" wrapText="1"/>
    </xf>
    <xf numFmtId="0" fontId="2" fillId="61" borderId="10" xfId="0" applyFont="1" applyFill="1" applyBorder="1" applyAlignment="1">
      <alignment horizontal="center" vertical="center"/>
    </xf>
    <xf numFmtId="172" fontId="2" fillId="61" borderId="10" xfId="0" applyNumberFormat="1" applyFont="1" applyFill="1" applyBorder="1" applyAlignment="1">
      <alignment horizontal="center" vertical="center"/>
    </xf>
    <xf numFmtId="172" fontId="3" fillId="63" borderId="10" xfId="0" applyNumberFormat="1" applyFont="1" applyFill="1" applyBorder="1" applyAlignment="1">
      <alignment horizontal="center" vertical="center"/>
    </xf>
    <xf numFmtId="0" fontId="2" fillId="60" borderId="10" xfId="0" applyFont="1" applyFill="1" applyBorder="1" applyAlignment="1">
      <alignment horizontal="left" vertical="top" wrapText="1"/>
    </xf>
    <xf numFmtId="0" fontId="2" fillId="64" borderId="12" xfId="0" applyFont="1" applyFill="1" applyBorder="1" applyAlignment="1">
      <alignment horizontal="left" vertical="top" wrapText="1"/>
    </xf>
    <xf numFmtId="172" fontId="7" fillId="60" borderId="30" xfId="39" applyNumberFormat="1" applyFont="1" applyFill="1" applyBorder="1" applyAlignment="1">
      <alignment horizontal="center" vertical="center"/>
      <protection/>
    </xf>
    <xf numFmtId="49" fontId="8" fillId="42" borderId="31" xfId="39" applyNumberFormat="1" applyFont="1" applyFill="1" applyBorder="1" applyAlignment="1">
      <alignment horizontal="center" vertical="top"/>
      <protection/>
    </xf>
    <xf numFmtId="172" fontId="8" fillId="42" borderId="16" xfId="39" applyNumberFormat="1" applyFont="1" applyFill="1" applyBorder="1" applyAlignment="1">
      <alignment horizontal="center" vertical="center"/>
      <protection/>
    </xf>
    <xf numFmtId="49" fontId="8" fillId="42" borderId="19" xfId="39" applyNumberFormat="1" applyFont="1" applyFill="1" applyBorder="1" applyAlignment="1">
      <alignment vertical="top"/>
      <protection/>
    </xf>
    <xf numFmtId="49" fontId="8" fillId="42" borderId="13" xfId="39" applyNumberFormat="1" applyFont="1" applyFill="1" applyBorder="1" applyAlignment="1">
      <alignment vertical="top"/>
      <protection/>
    </xf>
    <xf numFmtId="0" fontId="7" fillId="58" borderId="10" xfId="0" applyFont="1" applyFill="1" applyBorder="1" applyAlignment="1">
      <alignment vertical="center" wrapText="1"/>
    </xf>
    <xf numFmtId="0" fontId="2" fillId="65" borderId="10" xfId="0" applyFont="1" applyFill="1" applyBorder="1" applyAlignment="1">
      <alignment horizontal="left" vertical="top" wrapText="1"/>
    </xf>
    <xf numFmtId="172" fontId="7" fillId="60" borderId="16" xfId="43" applyNumberFormat="1" applyFont="1" applyFill="1" applyBorder="1" applyAlignment="1">
      <alignment horizontal="center" vertical="center"/>
      <protection/>
    </xf>
    <xf numFmtId="172" fontId="7" fillId="60" borderId="10" xfId="43" applyNumberFormat="1" applyFont="1" applyFill="1" applyBorder="1" applyAlignment="1">
      <alignment horizontal="center" vertical="center"/>
      <protection/>
    </xf>
    <xf numFmtId="172" fontId="7" fillId="60" borderId="30" xfId="43" applyNumberFormat="1" applyFont="1" applyFill="1" applyBorder="1" applyAlignment="1">
      <alignment horizontal="center" vertical="center"/>
      <protection/>
    </xf>
    <xf numFmtId="172" fontId="69" fillId="66" borderId="32" xfId="43" applyNumberFormat="1" applyFont="1" applyFill="1" applyBorder="1" applyAlignment="1">
      <alignment horizontal="center" vertical="center"/>
      <protection/>
    </xf>
    <xf numFmtId="49" fontId="70" fillId="60" borderId="33" xfId="43" applyNumberFormat="1" applyFont="1" applyFill="1" applyBorder="1" applyAlignment="1">
      <alignment horizontal="center" vertical="center" wrapText="1"/>
      <protection/>
    </xf>
    <xf numFmtId="172" fontId="70" fillId="60" borderId="10" xfId="43" applyNumberFormat="1" applyFont="1" applyFill="1" applyBorder="1" applyAlignment="1">
      <alignment horizontal="center" vertical="center"/>
      <protection/>
    </xf>
    <xf numFmtId="0" fontId="4" fillId="0" borderId="10" xfId="0" applyFont="1" applyBorder="1" applyAlignment="1">
      <alignment/>
    </xf>
    <xf numFmtId="49" fontId="70" fillId="60" borderId="34" xfId="43" applyNumberFormat="1" applyFont="1" applyFill="1" applyBorder="1" applyAlignment="1">
      <alignment horizontal="center" vertical="center" wrapText="1"/>
      <protection/>
    </xf>
    <xf numFmtId="172" fontId="70" fillId="60" borderId="23" xfId="43" applyNumberFormat="1" applyFont="1" applyFill="1" applyBorder="1" applyAlignment="1">
      <alignment horizontal="center" vertical="center"/>
      <protection/>
    </xf>
    <xf numFmtId="49" fontId="70" fillId="60" borderId="10" xfId="43" applyNumberFormat="1" applyFont="1" applyFill="1" applyBorder="1" applyAlignment="1">
      <alignment horizontal="center" vertical="center" wrapText="1"/>
      <protection/>
    </xf>
    <xf numFmtId="0" fontId="70" fillId="60" borderId="35" xfId="43" applyFont="1" applyFill="1" applyBorder="1" applyAlignment="1">
      <alignment horizontal="center" vertical="center"/>
      <protection/>
    </xf>
    <xf numFmtId="172" fontId="70" fillId="60" borderId="32" xfId="43" applyNumberFormat="1" applyFont="1" applyFill="1" applyBorder="1" applyAlignment="1">
      <alignment horizontal="center" vertical="center"/>
      <protection/>
    </xf>
    <xf numFmtId="172" fontId="70" fillId="0" borderId="32" xfId="43" applyNumberFormat="1" applyFont="1" applyFill="1" applyBorder="1" applyAlignment="1">
      <alignment horizontal="center" vertical="center"/>
      <protection/>
    </xf>
    <xf numFmtId="178" fontId="70" fillId="0" borderId="32" xfId="43" applyNumberFormat="1" applyFont="1" applyFill="1" applyBorder="1" applyAlignment="1">
      <alignment horizontal="center" vertical="center"/>
      <protection/>
    </xf>
    <xf numFmtId="178" fontId="70" fillId="60" borderId="32" xfId="43" applyNumberFormat="1" applyFont="1" applyFill="1" applyBorder="1" applyAlignment="1">
      <alignment horizontal="center" vertical="center"/>
      <protection/>
    </xf>
    <xf numFmtId="178" fontId="70" fillId="60" borderId="36" xfId="43" applyNumberFormat="1" applyFont="1" applyFill="1" applyBorder="1" applyAlignment="1">
      <alignment horizontal="center" vertical="center"/>
      <protection/>
    </xf>
    <xf numFmtId="172" fontId="70" fillId="66" borderId="10" xfId="43" applyNumberFormat="1" applyFont="1" applyFill="1" applyBorder="1" applyAlignment="1">
      <alignment horizontal="center" vertical="center"/>
      <protection/>
    </xf>
    <xf numFmtId="178" fontId="70" fillId="66" borderId="10" xfId="43" applyNumberFormat="1" applyFont="1" applyFill="1" applyBorder="1" applyAlignment="1">
      <alignment horizontal="center" vertical="center"/>
      <protection/>
    </xf>
    <xf numFmtId="172" fontId="70" fillId="67" borderId="35" xfId="43" applyNumberFormat="1" applyFont="1" applyFill="1" applyBorder="1" applyAlignment="1">
      <alignment horizontal="center" vertical="center"/>
      <protection/>
    </xf>
    <xf numFmtId="178" fontId="70" fillId="67" borderId="37" xfId="43" applyNumberFormat="1" applyFont="1" applyFill="1" applyBorder="1" applyAlignment="1">
      <alignment horizontal="center" vertical="center"/>
      <protection/>
    </xf>
    <xf numFmtId="172" fontId="70" fillId="67" borderId="32" xfId="43" applyNumberFormat="1" applyFont="1" applyFill="1" applyBorder="1" applyAlignment="1">
      <alignment horizontal="center" vertical="center"/>
      <protection/>
    </xf>
    <xf numFmtId="178" fontId="70" fillId="67" borderId="36" xfId="43" applyNumberFormat="1" applyFont="1" applyFill="1" applyBorder="1" applyAlignment="1">
      <alignment horizontal="center" vertical="center"/>
      <protection/>
    </xf>
    <xf numFmtId="0" fontId="69" fillId="60" borderId="32" xfId="43" applyFont="1" applyFill="1" applyBorder="1" applyAlignment="1">
      <alignment horizontal="center" vertical="center"/>
      <protection/>
    </xf>
    <xf numFmtId="172" fontId="70" fillId="66" borderId="32" xfId="43" applyNumberFormat="1" applyFont="1" applyFill="1" applyBorder="1" applyAlignment="1">
      <alignment horizontal="center" vertical="center"/>
      <protection/>
    </xf>
    <xf numFmtId="178" fontId="70" fillId="66" borderId="32" xfId="43" applyNumberFormat="1" applyFont="1" applyFill="1" applyBorder="1" applyAlignment="1">
      <alignment horizontal="center" vertical="center"/>
      <protection/>
    </xf>
    <xf numFmtId="0" fontId="71" fillId="60" borderId="32" xfId="43" applyFont="1" applyFill="1" applyBorder="1" applyAlignment="1">
      <alignment horizontal="center" vertical="center"/>
      <protection/>
    </xf>
    <xf numFmtId="178" fontId="70" fillId="66" borderId="36" xfId="43" applyNumberFormat="1" applyFont="1" applyFill="1" applyBorder="1" applyAlignment="1">
      <alignment horizontal="center" vertical="center"/>
      <protection/>
    </xf>
    <xf numFmtId="0" fontId="11" fillId="60" borderId="28" xfId="43" applyFont="1" applyFill="1" applyBorder="1" applyAlignment="1">
      <alignment horizontal="center" vertical="center" wrapText="1"/>
      <protection/>
    </xf>
    <xf numFmtId="172" fontId="7" fillId="68" borderId="10" xfId="43" applyNumberFormat="1" applyFont="1" applyFill="1" applyBorder="1" applyAlignment="1">
      <alignment horizontal="center" vertical="center"/>
      <protection/>
    </xf>
    <xf numFmtId="178" fontId="7" fillId="68" borderId="10" xfId="43" applyNumberFormat="1" applyFont="1" applyFill="1" applyBorder="1" applyAlignment="1">
      <alignment horizontal="center" vertical="center"/>
      <protection/>
    </xf>
    <xf numFmtId="172" fontId="7" fillId="68" borderId="15" xfId="43" applyNumberFormat="1" applyFont="1" applyFill="1" applyBorder="1" applyAlignment="1">
      <alignment horizontal="center" vertical="center"/>
      <protection/>
    </xf>
    <xf numFmtId="178" fontId="7" fillId="68" borderId="15" xfId="43" applyNumberFormat="1" applyFont="1" applyFill="1" applyBorder="1" applyAlignment="1">
      <alignment horizontal="center" vertical="center"/>
      <protection/>
    </xf>
    <xf numFmtId="178" fontId="70" fillId="67" borderId="32" xfId="43" applyNumberFormat="1" applyFont="1" applyFill="1" applyBorder="1" applyAlignment="1">
      <alignment horizontal="center" vertical="center"/>
      <protection/>
    </xf>
    <xf numFmtId="176" fontId="11" fillId="0" borderId="11" xfId="45" applyFont="1" applyFill="1" applyBorder="1" applyAlignment="1">
      <alignment vertical="center" wrapText="1"/>
      <protection/>
    </xf>
    <xf numFmtId="172" fontId="70" fillId="66" borderId="38" xfId="43" applyNumberFormat="1" applyFont="1" applyFill="1" applyBorder="1" applyAlignment="1">
      <alignment horizontal="center" vertical="center"/>
      <protection/>
    </xf>
    <xf numFmtId="0" fontId="2" fillId="0" borderId="10" xfId="0" applyFont="1" applyFill="1" applyBorder="1" applyAlignment="1">
      <alignment vertical="top" wrapText="1"/>
    </xf>
    <xf numFmtId="0" fontId="7" fillId="60" borderId="15" xfId="43" applyFont="1" applyFill="1" applyBorder="1" applyAlignment="1">
      <alignment horizontal="center" vertical="center"/>
      <protection/>
    </xf>
    <xf numFmtId="0" fontId="11" fillId="40" borderId="30" xfId="43" applyFont="1" applyFill="1" applyBorder="1" applyAlignment="1">
      <alignment horizontal="center" vertical="center"/>
      <protection/>
    </xf>
    <xf numFmtId="0" fontId="11" fillId="40" borderId="30" xfId="43" applyFont="1" applyFill="1" applyBorder="1" applyAlignment="1">
      <alignment horizontal="left" vertical="center" wrapText="1"/>
      <protection/>
    </xf>
    <xf numFmtId="172" fontId="70" fillId="60" borderId="36" xfId="43" applyNumberFormat="1" applyFont="1" applyFill="1" applyBorder="1" applyAlignment="1">
      <alignment horizontal="center" vertical="center"/>
      <protection/>
    </xf>
    <xf numFmtId="172" fontId="70" fillId="66" borderId="18" xfId="43" applyNumberFormat="1" applyFont="1" applyFill="1" applyBorder="1" applyAlignment="1">
      <alignment horizontal="center" vertical="center"/>
      <protection/>
    </xf>
    <xf numFmtId="178" fontId="7" fillId="60" borderId="10" xfId="43" applyNumberFormat="1" applyFont="1" applyFill="1" applyBorder="1" applyAlignment="1">
      <alignment horizontal="center" vertical="center"/>
      <protection/>
    </xf>
    <xf numFmtId="178" fontId="7" fillId="66" borderId="10" xfId="43" applyNumberFormat="1" applyFont="1" applyFill="1" applyBorder="1" applyAlignment="1">
      <alignment horizontal="center" vertical="center"/>
      <protection/>
    </xf>
    <xf numFmtId="49" fontId="72" fillId="60" borderId="32" xfId="43" applyNumberFormat="1" applyFont="1" applyFill="1" applyBorder="1" applyAlignment="1">
      <alignment horizontal="center" vertical="center" wrapText="1"/>
      <protection/>
    </xf>
    <xf numFmtId="172" fontId="2" fillId="6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69" borderId="10" xfId="0" applyFont="1" applyFill="1" applyBorder="1" applyAlignment="1">
      <alignment horizontal="center" vertical="top"/>
    </xf>
    <xf numFmtId="172" fontId="6" fillId="60" borderId="10" xfId="0" applyNumberFormat="1" applyFont="1" applyFill="1" applyBorder="1" applyAlignment="1">
      <alignment horizontal="center" vertical="center"/>
    </xf>
    <xf numFmtId="0" fontId="19" fillId="70" borderId="10" xfId="0" applyFont="1" applyFill="1" applyBorder="1" applyAlignment="1">
      <alignment/>
    </xf>
    <xf numFmtId="172" fontId="7" fillId="0" borderId="10" xfId="44" applyNumberFormat="1" applyFont="1" applyFill="1" applyBorder="1" applyAlignment="1">
      <alignment horizontal="center" vertical="top"/>
      <protection/>
    </xf>
    <xf numFmtId="172" fontId="7" fillId="0" borderId="10" xfId="44" applyNumberFormat="1" applyFont="1" applyFill="1" applyBorder="1" applyAlignment="1">
      <alignment horizontal="center" vertical="top" wrapText="1"/>
      <protection/>
    </xf>
    <xf numFmtId="172" fontId="70" fillId="0" borderId="10" xfId="44" applyNumberFormat="1" applyFont="1" applyFill="1" applyBorder="1" applyAlignment="1">
      <alignment horizontal="center" vertical="top"/>
      <protection/>
    </xf>
    <xf numFmtId="172" fontId="70" fillId="0" borderId="10" xfId="44" applyNumberFormat="1" applyFont="1" applyFill="1" applyBorder="1" applyAlignment="1">
      <alignment horizontal="center" vertical="top" wrapText="1"/>
      <protection/>
    </xf>
    <xf numFmtId="172" fontId="24" fillId="0" borderId="10" xfId="44" applyNumberFormat="1" applyFont="1" applyFill="1" applyBorder="1" applyAlignment="1">
      <alignment horizontal="center" vertical="top"/>
      <protection/>
    </xf>
    <xf numFmtId="172" fontId="24" fillId="71" borderId="10" xfId="44" applyNumberFormat="1" applyFont="1" applyFill="1" applyBorder="1" applyAlignment="1">
      <alignment horizontal="center" vertical="top"/>
      <protection/>
    </xf>
    <xf numFmtId="172" fontId="7" fillId="0" borderId="15" xfId="44" applyNumberFormat="1" applyFont="1" applyFill="1" applyBorder="1" applyAlignment="1">
      <alignment horizontal="center" vertical="top"/>
      <protection/>
    </xf>
    <xf numFmtId="172" fontId="7" fillId="71" borderId="15" xfId="44" applyNumberFormat="1" applyFont="1" applyFill="1" applyBorder="1" applyAlignment="1">
      <alignment horizontal="center" vertical="top"/>
      <protection/>
    </xf>
    <xf numFmtId="172" fontId="7" fillId="71" borderId="10" xfId="44" applyNumberFormat="1" applyFont="1" applyFill="1" applyBorder="1" applyAlignment="1">
      <alignment horizontal="center" vertical="top"/>
      <protection/>
    </xf>
    <xf numFmtId="172" fontId="7" fillId="0" borderId="10" xfId="44" applyNumberFormat="1" applyFont="1" applyFill="1" applyBorder="1" applyAlignment="1">
      <alignment horizontal="center" vertical="center"/>
      <protection/>
    </xf>
    <xf numFmtId="172" fontId="7" fillId="0" borderId="10" xfId="44" applyNumberFormat="1" applyFont="1" applyFill="1" applyBorder="1" applyAlignment="1">
      <alignment horizontal="center" vertical="center" wrapText="1"/>
      <protection/>
    </xf>
    <xf numFmtId="0" fontId="18" fillId="0" borderId="10" xfId="44" applyFont="1" applyFill="1" applyBorder="1" applyAlignment="1">
      <alignment horizontal="center" vertical="center" wrapText="1"/>
      <protection/>
    </xf>
    <xf numFmtId="172" fontId="7" fillId="34" borderId="10" xfId="44" applyNumberFormat="1" applyFont="1" applyFill="1" applyBorder="1" applyAlignment="1">
      <alignment horizontal="center" vertical="center"/>
      <protection/>
    </xf>
    <xf numFmtId="0" fontId="73" fillId="0" borderId="0" xfId="0" applyFont="1" applyAlignment="1">
      <alignment/>
    </xf>
    <xf numFmtId="172" fontId="2" fillId="35" borderId="15" xfId="0" applyNumberFormat="1" applyFont="1" applyFill="1" applyBorder="1" applyAlignment="1">
      <alignment horizontal="center" vertical="center"/>
    </xf>
    <xf numFmtId="0" fontId="73" fillId="0" borderId="0" xfId="0" applyFont="1" applyFill="1" applyBorder="1" applyAlignment="1">
      <alignment/>
    </xf>
    <xf numFmtId="0" fontId="69" fillId="72" borderId="10" xfId="0" applyFont="1" applyFill="1" applyBorder="1" applyAlignment="1">
      <alignment vertical="center" wrapText="1"/>
    </xf>
    <xf numFmtId="0" fontId="74" fillId="72" borderId="10" xfId="0" applyFont="1" applyFill="1" applyBorder="1" applyAlignment="1">
      <alignment horizontal="center" vertical="center" wrapText="1"/>
    </xf>
    <xf numFmtId="0" fontId="69" fillId="72" borderId="10" xfId="0" applyFont="1" applyFill="1" applyBorder="1" applyAlignment="1">
      <alignment horizontal="center" vertical="center" wrapText="1"/>
    </xf>
    <xf numFmtId="172" fontId="6" fillId="40" borderId="11" xfId="0" applyNumberFormat="1" applyFont="1" applyFill="1" applyBorder="1" applyAlignment="1">
      <alignment horizontal="center" vertical="center" wrapText="1"/>
    </xf>
    <xf numFmtId="49" fontId="3" fillId="0" borderId="12" xfId="0" applyNumberFormat="1" applyFont="1" applyBorder="1" applyAlignment="1">
      <alignment horizontal="center" vertical="top"/>
    </xf>
    <xf numFmtId="49" fontId="3" fillId="36" borderId="12" xfId="0" applyNumberFormat="1" applyFont="1" applyFill="1" applyBorder="1" applyAlignment="1">
      <alignment horizontal="center" vertical="top"/>
    </xf>
    <xf numFmtId="0" fontId="7" fillId="34" borderId="12" xfId="0" applyFont="1" applyFill="1" applyBorder="1" applyAlignment="1">
      <alignment horizontal="left" vertical="top" wrapText="1"/>
    </xf>
    <xf numFmtId="0" fontId="7" fillId="0" borderId="12" xfId="0" applyFont="1" applyBorder="1" applyAlignment="1">
      <alignment horizontal="left" vertical="top" wrapText="1"/>
    </xf>
    <xf numFmtId="0" fontId="4" fillId="60" borderId="0" xfId="0" applyFont="1" applyFill="1" applyAlignment="1">
      <alignment/>
    </xf>
    <xf numFmtId="172" fontId="2" fillId="58" borderId="22" xfId="0" applyNumberFormat="1" applyFont="1" applyFill="1" applyBorder="1" applyAlignment="1">
      <alignment vertical="top"/>
    </xf>
    <xf numFmtId="172" fontId="2" fillId="58" borderId="20" xfId="0" applyNumberFormat="1" applyFont="1" applyFill="1" applyBorder="1" applyAlignment="1">
      <alignment vertical="top"/>
    </xf>
    <xf numFmtId="172" fontId="2" fillId="58" borderId="21" xfId="0" applyNumberFormat="1" applyFont="1" applyFill="1" applyBorder="1" applyAlignment="1">
      <alignment vertical="top"/>
    </xf>
    <xf numFmtId="172" fontId="2" fillId="58" borderId="39" xfId="0" applyNumberFormat="1" applyFont="1" applyFill="1" applyBorder="1" applyAlignment="1">
      <alignment vertical="top"/>
    </xf>
    <xf numFmtId="172" fontId="2" fillId="58" borderId="40" xfId="0" applyNumberFormat="1" applyFont="1" applyFill="1" applyBorder="1" applyAlignment="1">
      <alignment vertical="top"/>
    </xf>
    <xf numFmtId="172" fontId="2" fillId="58" borderId="41" xfId="0" applyNumberFormat="1" applyFont="1" applyFill="1" applyBorder="1" applyAlignment="1">
      <alignment vertical="top"/>
    </xf>
    <xf numFmtId="172" fontId="2" fillId="58" borderId="42" xfId="0" applyNumberFormat="1" applyFont="1" applyFill="1" applyBorder="1" applyAlignment="1">
      <alignment vertical="top"/>
    </xf>
    <xf numFmtId="172" fontId="2" fillId="58" borderId="0" xfId="0" applyNumberFormat="1" applyFont="1" applyFill="1" applyBorder="1" applyAlignment="1">
      <alignment vertical="top"/>
    </xf>
    <xf numFmtId="172" fontId="2" fillId="58" borderId="43" xfId="0" applyNumberFormat="1" applyFont="1" applyFill="1" applyBorder="1" applyAlignment="1">
      <alignment vertical="top"/>
    </xf>
    <xf numFmtId="0" fontId="2" fillId="73" borderId="10" xfId="0" applyFont="1" applyFill="1" applyBorder="1" applyAlignment="1">
      <alignment horizontal="center" vertical="center"/>
    </xf>
    <xf numFmtId="0" fontId="2" fillId="7" borderId="10" xfId="0" applyFont="1" applyFill="1" applyBorder="1" applyAlignment="1">
      <alignment horizontal="center" vertical="center"/>
    </xf>
    <xf numFmtId="0" fontId="6" fillId="74" borderId="10" xfId="0" applyFont="1" applyFill="1" applyBorder="1" applyAlignment="1">
      <alignment horizontal="center" vertical="center"/>
    </xf>
    <xf numFmtId="0" fontId="2" fillId="5" borderId="10" xfId="0" applyFont="1" applyFill="1" applyBorder="1" applyAlignment="1">
      <alignment horizontal="center" vertical="top" wrapText="1"/>
    </xf>
    <xf numFmtId="0" fontId="2" fillId="7" borderId="10" xfId="0" applyFont="1" applyFill="1" applyBorder="1" applyAlignment="1">
      <alignment horizontal="center" vertical="top" wrapText="1"/>
    </xf>
    <xf numFmtId="0" fontId="2" fillId="0" borderId="0" xfId="0" applyFont="1" applyAlignment="1">
      <alignment horizontal="left" vertical="top" wrapText="1"/>
    </xf>
    <xf numFmtId="0" fontId="7" fillId="7" borderId="12" xfId="39" applyFont="1" applyFill="1" applyBorder="1" applyAlignment="1">
      <alignment horizontal="center" vertical="center"/>
      <protection/>
    </xf>
    <xf numFmtId="0" fontId="7" fillId="5" borderId="12" xfId="39" applyFont="1" applyFill="1" applyBorder="1" applyAlignment="1">
      <alignment horizontal="center" vertical="center"/>
      <protection/>
    </xf>
    <xf numFmtId="49" fontId="2" fillId="7" borderId="10" xfId="0" applyNumberFormat="1" applyFont="1" applyFill="1" applyBorder="1" applyAlignment="1">
      <alignment horizontal="center" vertical="center"/>
    </xf>
    <xf numFmtId="0" fontId="2" fillId="75" borderId="12" xfId="0" applyFont="1" applyFill="1" applyBorder="1" applyAlignment="1">
      <alignment horizontal="center" vertical="center"/>
    </xf>
    <xf numFmtId="0" fontId="2" fillId="75" borderId="10" xfId="0" applyFont="1" applyFill="1" applyBorder="1" applyAlignment="1">
      <alignment horizontal="center"/>
    </xf>
    <xf numFmtId="0" fontId="2" fillId="75" borderId="10" xfId="0" applyFont="1" applyFill="1" applyBorder="1" applyAlignment="1">
      <alignment horizontal="center" vertical="center"/>
    </xf>
    <xf numFmtId="0" fontId="2" fillId="75" borderId="10" xfId="0" applyFont="1" applyFill="1" applyBorder="1" applyAlignment="1">
      <alignment horizontal="center" vertical="top"/>
    </xf>
    <xf numFmtId="0" fontId="2" fillId="74" borderId="10" xfId="0" applyFont="1" applyFill="1" applyBorder="1" applyAlignment="1">
      <alignment horizontal="center" vertical="top"/>
    </xf>
    <xf numFmtId="0" fontId="2" fillId="3" borderId="12" xfId="0" applyFont="1" applyFill="1" applyBorder="1" applyAlignment="1">
      <alignment horizontal="center" vertical="top"/>
    </xf>
    <xf numFmtId="0" fontId="2" fillId="7" borderId="10" xfId="0" applyFont="1" applyFill="1" applyBorder="1" applyAlignment="1">
      <alignment horizontal="center" vertical="center"/>
    </xf>
    <xf numFmtId="0" fontId="2" fillId="3" borderId="10" xfId="0" applyFont="1" applyFill="1" applyBorder="1" applyAlignment="1">
      <alignment horizontal="center" vertical="center"/>
    </xf>
    <xf numFmtId="0" fontId="7" fillId="76" borderId="10" xfId="0" applyFont="1" applyFill="1" applyBorder="1" applyAlignment="1">
      <alignment horizontal="center" vertical="center" wrapText="1"/>
    </xf>
    <xf numFmtId="0" fontId="2" fillId="7" borderId="10" xfId="0" applyFont="1" applyFill="1" applyBorder="1" applyAlignment="1">
      <alignment horizontal="center" vertical="top"/>
    </xf>
    <xf numFmtId="0" fontId="2" fillId="75" borderId="10" xfId="0" applyFont="1" applyFill="1" applyBorder="1" applyAlignment="1">
      <alignment horizontal="center" vertical="center"/>
    </xf>
    <xf numFmtId="1" fontId="7" fillId="75" borderId="10" xfId="0" applyNumberFormat="1" applyFont="1" applyFill="1" applyBorder="1" applyAlignment="1">
      <alignment horizontal="center" vertical="center" wrapText="1"/>
    </xf>
    <xf numFmtId="1" fontId="7" fillId="74" borderId="10" xfId="0" applyNumberFormat="1"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3" borderId="10" xfId="0" applyFont="1" applyFill="1" applyBorder="1" applyAlignment="1">
      <alignment horizontal="center" vertical="center" wrapText="1"/>
    </xf>
    <xf numFmtId="49" fontId="7" fillId="7" borderId="10" xfId="0" applyNumberFormat="1" applyFont="1" applyFill="1" applyBorder="1" applyAlignment="1">
      <alignment horizontal="center" vertical="center"/>
    </xf>
    <xf numFmtId="172" fontId="3" fillId="77" borderId="10" xfId="0" applyNumberFormat="1" applyFont="1" applyFill="1" applyBorder="1" applyAlignment="1">
      <alignment horizontal="center" vertical="center"/>
    </xf>
    <xf numFmtId="49" fontId="7" fillId="5" borderId="12" xfId="0" applyNumberFormat="1" applyFont="1" applyFill="1" applyBorder="1" applyAlignment="1">
      <alignment horizontal="center" vertical="center"/>
    </xf>
    <xf numFmtId="0" fontId="4" fillId="0" borderId="0" xfId="0" applyFont="1" applyBorder="1" applyAlignment="1">
      <alignment/>
    </xf>
    <xf numFmtId="0" fontId="6" fillId="0" borderId="0" xfId="0" applyFont="1" applyBorder="1" applyAlignment="1">
      <alignment/>
    </xf>
    <xf numFmtId="0" fontId="11" fillId="78" borderId="30" xfId="43" applyFont="1" applyFill="1" applyBorder="1" applyAlignment="1">
      <alignment horizontal="center" vertical="center"/>
      <protection/>
    </xf>
    <xf numFmtId="0" fontId="11" fillId="7" borderId="30" xfId="43" applyFont="1" applyFill="1" applyBorder="1" applyAlignment="1">
      <alignment horizontal="center" vertical="center" wrapText="1"/>
      <protection/>
    </xf>
    <xf numFmtId="0" fontId="6" fillId="0" borderId="0" xfId="0" applyFont="1" applyBorder="1" applyAlignment="1">
      <alignment horizontal="right"/>
    </xf>
    <xf numFmtId="172" fontId="2" fillId="64" borderId="10" xfId="0" applyNumberFormat="1" applyFont="1" applyFill="1" applyBorder="1" applyAlignment="1">
      <alignment horizontal="center" vertical="center"/>
    </xf>
    <xf numFmtId="0" fontId="2" fillId="75" borderId="10" xfId="0" applyFont="1" applyFill="1" applyBorder="1" applyAlignment="1">
      <alignment horizontal="center" vertical="top"/>
    </xf>
    <xf numFmtId="0" fontId="2" fillId="79" borderId="10" xfId="0" applyFont="1" applyFill="1" applyBorder="1" applyAlignment="1">
      <alignment horizontal="center" vertical="center"/>
    </xf>
    <xf numFmtId="0" fontId="2" fillId="79" borderId="10" xfId="0" applyFont="1" applyFill="1" applyBorder="1" applyAlignment="1">
      <alignment vertical="center"/>
    </xf>
    <xf numFmtId="0" fontId="2" fillId="79" borderId="12" xfId="0" applyFont="1" applyFill="1" applyBorder="1" applyAlignment="1">
      <alignment horizontal="center" vertical="center"/>
    </xf>
    <xf numFmtId="0" fontId="2" fillId="75" borderId="10" xfId="0" applyFont="1" applyFill="1" applyBorder="1" applyAlignment="1">
      <alignment horizontal="center" vertical="center" wrapText="1"/>
    </xf>
    <xf numFmtId="0" fontId="4" fillId="60" borderId="0" xfId="0" applyFont="1" applyFill="1" applyAlignment="1">
      <alignment vertical="top"/>
    </xf>
    <xf numFmtId="0" fontId="2" fillId="80" borderId="10" xfId="0" applyFont="1" applyFill="1" applyBorder="1" applyAlignment="1">
      <alignment horizontal="center" vertical="top"/>
    </xf>
    <xf numFmtId="0" fontId="2" fillId="81" borderId="10" xfId="0" applyFont="1" applyFill="1" applyBorder="1" applyAlignment="1">
      <alignment horizontal="center" vertical="top"/>
    </xf>
    <xf numFmtId="0" fontId="2" fillId="82" borderId="10" xfId="0" applyFont="1" applyFill="1" applyBorder="1" applyAlignment="1">
      <alignment horizontal="center" vertical="top"/>
    </xf>
    <xf numFmtId="172" fontId="2" fillId="0" borderId="15" xfId="0" applyNumberFormat="1" applyFont="1" applyBorder="1" applyAlignment="1">
      <alignment horizontal="center" vertical="center"/>
    </xf>
    <xf numFmtId="0" fontId="2" fillId="0" borderId="10"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2" xfId="0" applyFont="1" applyBorder="1" applyAlignment="1">
      <alignment horizontal="center" vertical="center" textRotation="90"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172" fontId="7" fillId="35" borderId="10" xfId="0" applyNumberFormat="1" applyFont="1" applyFill="1" applyBorder="1" applyAlignment="1">
      <alignment horizontal="center" vertical="center"/>
    </xf>
    <xf numFmtId="172" fontId="7" fillId="40" borderId="10" xfId="0" applyNumberFormat="1" applyFont="1" applyFill="1" applyBorder="1" applyAlignment="1">
      <alignment horizontal="center" vertical="center" wrapText="1"/>
    </xf>
    <xf numFmtId="0" fontId="2" fillId="0" borderId="10" xfId="0" applyFont="1" applyBorder="1" applyAlignment="1">
      <alignment horizontal="center" vertical="center" textRotation="90" wrapText="1"/>
    </xf>
    <xf numFmtId="49" fontId="8" fillId="55" borderId="10" xfId="0" applyNumberFormat="1" applyFont="1" applyFill="1" applyBorder="1" applyAlignment="1">
      <alignment horizontal="center" vertical="top"/>
    </xf>
    <xf numFmtId="0" fontId="7" fillId="0" borderId="12" xfId="0" applyFont="1" applyBorder="1" applyAlignment="1">
      <alignment horizontal="left" vertical="center" wrapText="1"/>
    </xf>
    <xf numFmtId="172" fontId="7" fillId="60" borderId="15" xfId="43" applyNumberFormat="1" applyFont="1" applyFill="1" applyBorder="1" applyAlignment="1">
      <alignment horizontal="center" vertical="center"/>
      <protection/>
    </xf>
    <xf numFmtId="49" fontId="7" fillId="35" borderId="10" xfId="0" applyNumberFormat="1" applyFont="1" applyFill="1" applyBorder="1" applyAlignment="1">
      <alignment horizontal="left" vertical="center" wrapText="1"/>
    </xf>
    <xf numFmtId="172" fontId="7" fillId="60" borderId="23" xfId="43" applyNumberFormat="1" applyFont="1" applyFill="1" applyBorder="1" applyAlignment="1">
      <alignment horizontal="center" vertical="center"/>
      <protection/>
    </xf>
    <xf numFmtId="0" fontId="3" fillId="0" borderId="39" xfId="0" applyFont="1" applyBorder="1" applyAlignment="1">
      <alignment horizontal="center" vertical="center"/>
    </xf>
    <xf numFmtId="0" fontId="2" fillId="60" borderId="15" xfId="0" applyFont="1" applyFill="1" applyBorder="1" applyAlignment="1">
      <alignment horizontal="left" vertical="top" wrapText="1"/>
    </xf>
    <xf numFmtId="176" fontId="11" fillId="0" borderId="10" xfId="40" applyFont="1" applyFill="1" applyBorder="1" applyAlignment="1">
      <alignment horizontal="center" vertical="top" wrapText="1"/>
      <protection/>
    </xf>
    <xf numFmtId="172" fontId="7" fillId="0" borderId="10" xfId="40" applyNumberFormat="1" applyFont="1" applyFill="1" applyBorder="1" applyAlignment="1">
      <alignment horizontal="center" vertical="top" wrapText="1"/>
      <protection/>
    </xf>
    <xf numFmtId="0" fontId="3" fillId="77" borderId="10" xfId="0" applyFont="1" applyFill="1" applyBorder="1" applyAlignment="1">
      <alignment vertical="center"/>
    </xf>
    <xf numFmtId="0" fontId="0" fillId="0" borderId="0" xfId="0" applyAlignment="1">
      <alignment textRotation="90"/>
    </xf>
    <xf numFmtId="0" fontId="2" fillId="35" borderId="10" xfId="0" applyFont="1" applyFill="1" applyBorder="1" applyAlignment="1">
      <alignment horizontal="center" vertical="center" textRotation="90" wrapText="1"/>
    </xf>
    <xf numFmtId="0" fontId="7" fillId="34" borderId="10" xfId="0" applyFont="1" applyFill="1" applyBorder="1" applyAlignment="1">
      <alignment horizontal="left" vertical="top" wrapText="1"/>
    </xf>
    <xf numFmtId="0" fontId="8" fillId="35" borderId="10" xfId="0" applyFont="1" applyFill="1" applyBorder="1" applyAlignment="1">
      <alignment horizontal="right" vertical="center" wrapText="1"/>
    </xf>
    <xf numFmtId="0" fontId="7" fillId="60" borderId="10" xfId="0" applyFont="1" applyFill="1" applyBorder="1" applyAlignment="1">
      <alignment horizontal="left" vertical="center" wrapText="1"/>
    </xf>
    <xf numFmtId="49" fontId="8" fillId="36" borderId="10" xfId="0" applyNumberFormat="1" applyFont="1" applyFill="1" applyBorder="1" applyAlignment="1">
      <alignment horizontal="center" vertical="center"/>
    </xf>
    <xf numFmtId="49" fontId="8" fillId="83" borderId="10" xfId="0" applyNumberFormat="1" applyFont="1" applyFill="1" applyBorder="1" applyAlignment="1">
      <alignment horizontal="center" vertical="center"/>
    </xf>
    <xf numFmtId="0" fontId="8" fillId="0" borderId="10" xfId="44" applyFont="1" applyFill="1" applyBorder="1" applyAlignment="1">
      <alignment horizontal="center" vertical="center" wrapText="1"/>
      <protection/>
    </xf>
    <xf numFmtId="0" fontId="8" fillId="63" borderId="10" xfId="0" applyFont="1" applyFill="1" applyBorder="1" applyAlignment="1">
      <alignment horizontal="center" vertical="center"/>
    </xf>
    <xf numFmtId="172" fontId="8" fillId="63" borderId="10" xfId="0" applyNumberFormat="1" applyFont="1" applyFill="1" applyBorder="1" applyAlignment="1">
      <alignment horizontal="center" vertical="center"/>
    </xf>
    <xf numFmtId="49" fontId="7" fillId="0" borderId="10" xfId="0" applyNumberFormat="1" applyFont="1" applyBorder="1" applyAlignment="1">
      <alignment horizontal="center" vertical="top"/>
    </xf>
    <xf numFmtId="0" fontId="7" fillId="0" borderId="10" xfId="0" applyFont="1" applyBorder="1" applyAlignment="1">
      <alignment vertical="top" wrapText="1"/>
    </xf>
    <xf numFmtId="0" fontId="7" fillId="0" borderId="10" xfId="0" applyFont="1" applyBorder="1" applyAlignment="1">
      <alignment horizontal="left" vertical="top" wrapText="1"/>
    </xf>
    <xf numFmtId="0" fontId="8" fillId="0" borderId="10" xfId="48" applyFont="1" applyBorder="1" applyAlignment="1">
      <alignment horizontal="center" vertical="top"/>
      <protection/>
    </xf>
    <xf numFmtId="172" fontId="7" fillId="0" borderId="10" xfId="0" applyNumberFormat="1" applyFont="1" applyBorder="1" applyAlignment="1">
      <alignment horizontal="center" vertical="center"/>
    </xf>
    <xf numFmtId="172" fontId="7" fillId="0" borderId="10" xfId="48" applyNumberFormat="1" applyFont="1" applyBorder="1" applyAlignment="1">
      <alignment horizontal="center" vertical="center"/>
      <protection/>
    </xf>
    <xf numFmtId="0" fontId="8" fillId="0" borderId="10" xfId="48" applyFont="1" applyBorder="1" applyAlignment="1">
      <alignment horizontal="center" vertical="top" wrapText="1"/>
      <protection/>
    </xf>
    <xf numFmtId="172" fontId="7" fillId="0" borderId="10" xfId="0" applyNumberFormat="1" applyFont="1" applyBorder="1" applyAlignment="1">
      <alignment horizontal="center" vertical="center" wrapText="1"/>
    </xf>
    <xf numFmtId="172" fontId="7" fillId="34" borderId="10" xfId="0" applyNumberFormat="1" applyFont="1" applyFill="1" applyBorder="1" applyAlignment="1">
      <alignment horizontal="center" vertical="center"/>
    </xf>
    <xf numFmtId="172" fontId="7" fillId="35" borderId="10" xfId="0" applyNumberFormat="1" applyFont="1" applyFill="1" applyBorder="1" applyAlignment="1">
      <alignment horizontal="center" vertical="center"/>
    </xf>
    <xf numFmtId="0" fontId="8" fillId="0" borderId="10" xfId="48" applyFont="1" applyBorder="1" applyAlignment="1">
      <alignment horizontal="center" vertical="center" wrapText="1"/>
      <protection/>
    </xf>
    <xf numFmtId="0" fontId="8" fillId="84" borderId="10" xfId="48" applyFont="1" applyFill="1" applyBorder="1" applyAlignment="1">
      <alignment horizontal="center" vertical="center" wrapText="1"/>
      <protection/>
    </xf>
    <xf numFmtId="0" fontId="7" fillId="0" borderId="10" xfId="0" applyFont="1" applyBorder="1" applyAlignment="1">
      <alignment horizontal="left" vertical="center" wrapText="1"/>
    </xf>
    <xf numFmtId="172" fontId="24" fillId="60" borderId="10" xfId="44" applyNumberFormat="1" applyFont="1" applyFill="1" applyBorder="1" applyAlignment="1">
      <alignment horizontal="center" vertical="top"/>
      <protection/>
    </xf>
    <xf numFmtId="0" fontId="7" fillId="34" borderId="10" xfId="0" applyFont="1" applyFill="1" applyBorder="1" applyAlignment="1">
      <alignment horizontal="center"/>
    </xf>
    <xf numFmtId="49" fontId="8" fillId="0" borderId="10" xfId="48" applyNumberFormat="1" applyFont="1" applyFill="1" applyBorder="1" applyAlignment="1">
      <alignment horizontal="center" vertical="top" wrapText="1"/>
      <protection/>
    </xf>
    <xf numFmtId="0" fontId="8" fillId="61" borderId="10" xfId="48" applyFont="1" applyFill="1" applyBorder="1" applyAlignment="1">
      <alignment horizontal="center" vertical="center" wrapText="1"/>
      <protection/>
    </xf>
    <xf numFmtId="172" fontId="8" fillId="61" borderId="11" xfId="48" applyNumberFormat="1" applyFont="1" applyFill="1" applyBorder="1" applyAlignment="1">
      <alignment horizontal="center" vertical="center"/>
      <protection/>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10" xfId="0" applyFont="1" applyBorder="1" applyAlignment="1">
      <alignment vertical="center" wrapText="1"/>
    </xf>
    <xf numFmtId="0" fontId="7" fillId="71" borderId="10" xfId="44" applyFont="1" applyFill="1" applyBorder="1" applyAlignment="1">
      <alignment horizontal="left" vertical="top" wrapText="1"/>
      <protection/>
    </xf>
    <xf numFmtId="0" fontId="7" fillId="71" borderId="10" xfId="44" applyFont="1" applyFill="1" applyBorder="1" applyAlignment="1">
      <alignment horizontal="center" vertical="top" wrapText="1"/>
      <protection/>
    </xf>
    <xf numFmtId="0" fontId="7" fillId="0" borderId="10" xfId="0" applyFont="1" applyFill="1" applyBorder="1" applyAlignment="1">
      <alignment horizontal="left" vertical="top" wrapText="1"/>
    </xf>
    <xf numFmtId="172" fontId="7" fillId="0" borderId="10" xfId="0" applyNumberFormat="1" applyFont="1" applyFill="1" applyBorder="1" applyAlignment="1">
      <alignment horizontal="center" vertical="center"/>
    </xf>
    <xf numFmtId="0" fontId="7" fillId="71" borderId="15" xfId="44" applyFont="1" applyFill="1" applyBorder="1" applyAlignment="1">
      <alignment horizontal="left" vertical="top" wrapText="1"/>
      <protection/>
    </xf>
    <xf numFmtId="0" fontId="7" fillId="71" borderId="15" xfId="44" applyFont="1" applyFill="1" applyBorder="1" applyAlignment="1">
      <alignment horizontal="center" vertical="top" wrapText="1"/>
      <protection/>
    </xf>
    <xf numFmtId="0" fontId="7" fillId="3" borderId="15" xfId="44" applyFont="1" applyFill="1" applyBorder="1" applyAlignment="1">
      <alignment horizontal="center" vertical="top" wrapText="1"/>
      <protection/>
    </xf>
    <xf numFmtId="0" fontId="8" fillId="54" borderId="10" xfId="0" applyFont="1" applyFill="1" applyBorder="1" applyAlignment="1">
      <alignment horizontal="center" vertical="center"/>
    </xf>
    <xf numFmtId="172" fontId="8" fillId="54" borderId="10" xfId="0" applyNumberFormat="1" applyFont="1" applyFill="1" applyBorder="1" applyAlignment="1">
      <alignment horizontal="center" vertical="center"/>
    </xf>
    <xf numFmtId="0" fontId="8" fillId="70" borderId="10" xfId="0" applyFont="1" applyFill="1" applyBorder="1" applyAlignment="1">
      <alignment horizontal="center" vertical="center"/>
    </xf>
    <xf numFmtId="172" fontId="8" fillId="70" borderId="10" xfId="0" applyNumberFormat="1" applyFont="1" applyFill="1" applyBorder="1" applyAlignment="1">
      <alignment horizontal="center" vertical="center"/>
    </xf>
    <xf numFmtId="49" fontId="8" fillId="55" borderId="10" xfId="48" applyNumberFormat="1" applyFont="1" applyFill="1" applyBorder="1" applyAlignment="1">
      <alignment horizontal="center" vertical="top"/>
      <protection/>
    </xf>
    <xf numFmtId="49" fontId="8" fillId="37" borderId="10" xfId="48" applyNumberFormat="1" applyFont="1" applyFill="1" applyBorder="1" applyAlignment="1">
      <alignment horizontal="center" vertical="top"/>
      <protection/>
    </xf>
    <xf numFmtId="0" fontId="8" fillId="0" borderId="10" xfId="48" applyFont="1" applyBorder="1" applyAlignment="1">
      <alignment horizontal="center" vertical="center"/>
      <protection/>
    </xf>
    <xf numFmtId="172" fontId="70" fillId="0" borderId="10" xfId="44" applyNumberFormat="1" applyFont="1" applyFill="1" applyBorder="1" applyAlignment="1">
      <alignment horizontal="center" vertical="center"/>
      <protection/>
    </xf>
    <xf numFmtId="172" fontId="70" fillId="0" borderId="10" xfId="44" applyNumberFormat="1" applyFont="1" applyFill="1" applyBorder="1" applyAlignment="1">
      <alignment horizontal="center" vertical="center" wrapText="1"/>
      <protection/>
    </xf>
    <xf numFmtId="0" fontId="11" fillId="0" borderId="10" xfId="44" applyFont="1" applyFill="1" applyBorder="1" applyAlignment="1">
      <alignment horizontal="left" vertical="top" wrapText="1"/>
      <protection/>
    </xf>
    <xf numFmtId="0" fontId="7" fillId="60" borderId="10" xfId="44" applyFont="1" applyFill="1" applyBorder="1" applyAlignment="1">
      <alignment horizontal="center" vertical="top" wrapText="1"/>
      <protection/>
    </xf>
    <xf numFmtId="0" fontId="7" fillId="7" borderId="10" xfId="44" applyFont="1" applyFill="1" applyBorder="1" applyAlignment="1">
      <alignment horizontal="center" vertical="top" wrapText="1"/>
      <protection/>
    </xf>
    <xf numFmtId="172" fontId="7" fillId="0" borderId="11" xfId="48" applyNumberFormat="1" applyFont="1" applyBorder="1" applyAlignment="1">
      <alignment horizontal="center" vertical="center"/>
      <protection/>
    </xf>
    <xf numFmtId="0" fontId="70" fillId="65" borderId="10" xfId="44" applyFont="1" applyFill="1" applyBorder="1" applyAlignment="1">
      <alignment horizontal="left" vertical="top" wrapText="1"/>
      <protection/>
    </xf>
    <xf numFmtId="1" fontId="70" fillId="0" borderId="10" xfId="44" applyNumberFormat="1" applyFont="1" applyFill="1" applyBorder="1" applyAlignment="1">
      <alignment horizontal="center" vertical="top"/>
      <protection/>
    </xf>
    <xf numFmtId="1" fontId="70" fillId="3" borderId="10" xfId="44" applyNumberFormat="1" applyFont="1" applyFill="1" applyBorder="1" applyAlignment="1">
      <alignment horizontal="center" vertical="top" wrapText="1"/>
      <protection/>
    </xf>
    <xf numFmtId="172" fontId="8" fillId="38" borderId="10" xfId="0" applyNumberFormat="1" applyFont="1" applyFill="1" applyBorder="1" applyAlignment="1">
      <alignment horizontal="center" vertical="center"/>
    </xf>
    <xf numFmtId="49" fontId="8" fillId="36" borderId="10" xfId="0" applyNumberFormat="1" applyFont="1" applyFill="1" applyBorder="1" applyAlignment="1">
      <alignment horizontal="center" vertical="center"/>
    </xf>
    <xf numFmtId="49" fontId="8" fillId="37"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0" fontId="7" fillId="0" borderId="10" xfId="0" applyFont="1" applyBorder="1" applyAlignment="1">
      <alignment vertical="center" wrapText="1"/>
    </xf>
    <xf numFmtId="49" fontId="7" fillId="0" borderId="10" xfId="0" applyNumberFormat="1" applyFont="1" applyBorder="1" applyAlignment="1">
      <alignment horizontal="left" vertical="center" wrapText="1"/>
    </xf>
    <xf numFmtId="0" fontId="7" fillId="0" borderId="10" xfId="44" applyFont="1" applyFill="1" applyBorder="1" applyAlignment="1">
      <alignment horizontal="left" vertical="top" wrapText="1"/>
      <protection/>
    </xf>
    <xf numFmtId="0" fontId="7" fillId="0" borderId="10" xfId="44" applyFont="1" applyFill="1" applyBorder="1" applyAlignment="1">
      <alignment horizontal="center" vertical="top" wrapText="1"/>
      <protection/>
    </xf>
    <xf numFmtId="0" fontId="7" fillId="5" borderId="10" xfId="44" applyFont="1" applyFill="1" applyBorder="1" applyAlignment="1">
      <alignment horizontal="center" vertical="top" wrapText="1"/>
      <protection/>
    </xf>
    <xf numFmtId="0" fontId="8" fillId="63" borderId="10" xfId="0" applyFont="1" applyFill="1" applyBorder="1" applyAlignment="1">
      <alignment horizontal="center" vertical="center" wrapText="1"/>
    </xf>
    <xf numFmtId="172" fontId="8" fillId="63"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7" fillId="5" borderId="10" xfId="44" applyFont="1" applyFill="1" applyBorder="1" applyAlignment="1">
      <alignment horizontal="center" vertical="center" wrapText="1"/>
      <protection/>
    </xf>
    <xf numFmtId="0" fontId="7" fillId="0" borderId="0" xfId="44" applyFont="1" applyBorder="1" applyAlignment="1">
      <alignment vertical="top" wrapText="1"/>
      <protection/>
    </xf>
    <xf numFmtId="0" fontId="7" fillId="0" borderId="10" xfId="0" applyFont="1" applyBorder="1" applyAlignment="1">
      <alignment vertical="top" wrapText="1"/>
    </xf>
    <xf numFmtId="172" fontId="7" fillId="0" borderId="11" xfId="48" applyNumberFormat="1" applyFont="1" applyFill="1" applyBorder="1" applyAlignment="1">
      <alignment horizontal="center" vertical="center"/>
      <protection/>
    </xf>
    <xf numFmtId="172" fontId="7" fillId="0" borderId="10" xfId="48" applyNumberFormat="1" applyFont="1" applyFill="1" applyBorder="1" applyAlignment="1">
      <alignment horizontal="center" vertical="center"/>
      <protection/>
    </xf>
    <xf numFmtId="0" fontId="7" fillId="0" borderId="15" xfId="0" applyFont="1" applyBorder="1" applyAlignment="1">
      <alignment horizontal="left" vertical="center" wrapText="1"/>
    </xf>
    <xf numFmtId="0" fontId="7" fillId="0" borderId="15" xfId="0" applyFont="1" applyBorder="1" applyAlignment="1">
      <alignment horizontal="center" vertical="center"/>
    </xf>
    <xf numFmtId="0" fontId="8" fillId="63" borderId="10" xfId="0" applyFont="1" applyFill="1" applyBorder="1" applyAlignment="1">
      <alignment horizontal="center" wrapText="1"/>
    </xf>
    <xf numFmtId="0" fontId="7" fillId="0" borderId="10" xfId="0" applyFont="1" applyBorder="1" applyAlignment="1">
      <alignment vertical="center"/>
    </xf>
    <xf numFmtId="0" fontId="7" fillId="7" borderId="10" xfId="0" applyFont="1" applyFill="1" applyBorder="1" applyAlignment="1">
      <alignment horizontal="center" vertical="center"/>
    </xf>
    <xf numFmtId="0" fontId="7" fillId="35" borderId="10" xfId="0" applyNumberFormat="1" applyFont="1" applyFill="1" applyBorder="1" applyAlignment="1">
      <alignment vertical="center" wrapText="1"/>
    </xf>
    <xf numFmtId="0" fontId="7" fillId="3" borderId="10" xfId="0" applyFont="1" applyFill="1" applyBorder="1" applyAlignment="1">
      <alignment horizontal="center" vertical="center"/>
    </xf>
    <xf numFmtId="0" fontId="7" fillId="0" borderId="10" xfId="0" applyNumberFormat="1" applyFont="1" applyBorder="1" applyAlignment="1">
      <alignment vertical="center" wrapText="1"/>
    </xf>
    <xf numFmtId="0" fontId="7" fillId="63" borderId="10" xfId="0" applyFont="1" applyFill="1" applyBorder="1" applyAlignment="1">
      <alignment wrapText="1"/>
    </xf>
    <xf numFmtId="0" fontId="7" fillId="0" borderId="12" xfId="0" applyFont="1" applyBorder="1" applyAlignment="1">
      <alignment vertical="center" wrapText="1"/>
    </xf>
    <xf numFmtId="172" fontId="7" fillId="0" borderId="10" xfId="0" applyNumberFormat="1" applyFont="1" applyBorder="1" applyAlignment="1">
      <alignment horizontal="center" vertical="center"/>
    </xf>
    <xf numFmtId="0" fontId="8" fillId="63" borderId="10" xfId="0" applyFont="1" applyFill="1" applyBorder="1" applyAlignment="1">
      <alignment vertical="center" wrapText="1"/>
    </xf>
    <xf numFmtId="172" fontId="8" fillId="63" borderId="12" xfId="0" applyNumberFormat="1" applyFont="1" applyFill="1" applyBorder="1" applyAlignment="1">
      <alignment horizontal="center" vertical="center" wrapText="1"/>
    </xf>
    <xf numFmtId="0" fontId="7" fillId="0" borderId="10" xfId="44" applyFont="1" applyFill="1" applyBorder="1" applyAlignment="1">
      <alignment horizontal="left" vertical="center" wrapText="1"/>
      <protection/>
    </xf>
    <xf numFmtId="0" fontId="7" fillId="0" borderId="10" xfId="44" applyFont="1" applyFill="1" applyBorder="1" applyAlignment="1">
      <alignment horizontal="center" vertical="center" wrapText="1"/>
      <protection/>
    </xf>
    <xf numFmtId="0" fontId="7" fillId="7" borderId="10" xfId="44" applyFont="1" applyFill="1" applyBorder="1" applyAlignment="1">
      <alignment horizontal="center" vertical="center" wrapText="1"/>
      <protection/>
    </xf>
    <xf numFmtId="0" fontId="7" fillId="35" borderId="10" xfId="0" applyNumberFormat="1" applyFont="1" applyFill="1" applyBorder="1" applyAlignment="1">
      <alignment horizontal="left" vertical="center" wrapText="1"/>
    </xf>
    <xf numFmtId="0" fontId="9" fillId="0" borderId="10" xfId="48" applyFont="1" applyFill="1" applyBorder="1" applyAlignment="1">
      <alignment horizontal="center" vertical="center" wrapText="1"/>
      <protection/>
    </xf>
    <xf numFmtId="0" fontId="11" fillId="0" borderId="10" xfId="48" applyFont="1" applyFill="1" applyBorder="1" applyAlignment="1">
      <alignment horizontal="left" vertical="top" wrapText="1"/>
      <protection/>
    </xf>
    <xf numFmtId="49" fontId="11" fillId="0" borderId="10" xfId="48" applyNumberFormat="1" applyFont="1" applyFill="1" applyBorder="1" applyAlignment="1">
      <alignment horizontal="center" vertical="center"/>
      <protection/>
    </xf>
    <xf numFmtId="0" fontId="11" fillId="0" borderId="10" xfId="48" applyFont="1" applyFill="1" applyBorder="1" applyAlignment="1">
      <alignment vertical="top" wrapText="1"/>
      <protection/>
    </xf>
    <xf numFmtId="172" fontId="8" fillId="85"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8" fillId="60" borderId="10" xfId="44" applyFont="1" applyFill="1" applyBorder="1" applyAlignment="1">
      <alignment horizontal="center" vertical="top" wrapText="1"/>
      <protection/>
    </xf>
    <xf numFmtId="172" fontId="7" fillId="60" borderId="10" xfId="44" applyNumberFormat="1" applyFont="1" applyFill="1" applyBorder="1" applyAlignment="1">
      <alignment horizontal="center" vertical="top"/>
      <protection/>
    </xf>
    <xf numFmtId="0" fontId="7" fillId="0" borderId="10" xfId="48" applyFont="1" applyBorder="1" applyAlignment="1">
      <alignment vertical="top" wrapText="1"/>
      <protection/>
    </xf>
    <xf numFmtId="0" fontId="7" fillId="0" borderId="10" xfId="48" applyFont="1" applyBorder="1" applyAlignment="1">
      <alignment horizontal="center" vertical="center"/>
      <protection/>
    </xf>
    <xf numFmtId="0" fontId="8" fillId="54" borderId="10" xfId="0" applyFont="1" applyFill="1" applyBorder="1" applyAlignment="1">
      <alignment vertical="center" wrapText="1"/>
    </xf>
    <xf numFmtId="172" fontId="8" fillId="54" borderId="10" xfId="0" applyNumberFormat="1" applyFont="1" applyFill="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0" xfId="0" applyNumberFormat="1" applyFont="1" applyBorder="1" applyAlignment="1">
      <alignment horizontal="center" vertical="center" wrapText="1"/>
    </xf>
    <xf numFmtId="0" fontId="7" fillId="0" borderId="10" xfId="0" applyFont="1" applyBorder="1" applyAlignment="1">
      <alignment horizontal="left" vertical="center"/>
    </xf>
    <xf numFmtId="172" fontId="7" fillId="0" borderId="16" xfId="48" applyNumberFormat="1" applyFont="1" applyBorder="1" applyAlignment="1">
      <alignment horizontal="center" vertical="center"/>
      <protection/>
    </xf>
    <xf numFmtId="172" fontId="7" fillId="0" borderId="12" xfId="0" applyNumberFormat="1" applyFont="1" applyBorder="1" applyAlignment="1">
      <alignment horizontal="center" vertical="center"/>
    </xf>
    <xf numFmtId="0" fontId="7" fillId="60" borderId="10" xfId="44" applyFont="1" applyFill="1" applyBorder="1" applyAlignment="1">
      <alignment horizontal="left" vertical="center" wrapText="1"/>
      <protection/>
    </xf>
    <xf numFmtId="0" fontId="7" fillId="3" borderId="12" xfId="0" applyFont="1" applyFill="1" applyBorder="1" applyAlignment="1">
      <alignment horizontal="center" vertical="center"/>
    </xf>
    <xf numFmtId="0" fontId="7" fillId="60" borderId="10" xfId="44" applyFont="1" applyFill="1" applyBorder="1" applyAlignment="1">
      <alignment horizontal="left" vertical="top" wrapText="1"/>
      <protection/>
    </xf>
    <xf numFmtId="172" fontId="7" fillId="86" borderId="10" xfId="44" applyNumberFormat="1" applyFont="1" applyFill="1" applyBorder="1" applyAlignment="1">
      <alignment horizontal="center" vertical="center"/>
      <protection/>
    </xf>
    <xf numFmtId="0" fontId="7" fillId="34" borderId="10" xfId="48" applyFont="1" applyFill="1" applyBorder="1" applyAlignment="1">
      <alignment vertical="top" wrapText="1"/>
      <protection/>
    </xf>
    <xf numFmtId="0" fontId="7" fillId="34" borderId="10" xfId="48" applyFont="1" applyFill="1" applyBorder="1" applyAlignment="1">
      <alignment horizontal="center" vertical="center"/>
      <protection/>
    </xf>
    <xf numFmtId="49" fontId="7" fillId="0" borderId="10" xfId="0" applyNumberFormat="1" applyFont="1" applyBorder="1" applyAlignment="1">
      <alignment vertical="center"/>
    </xf>
    <xf numFmtId="49" fontId="7" fillId="0" borderId="10" xfId="0" applyNumberFormat="1" applyFont="1" applyBorder="1" applyAlignment="1">
      <alignment vertical="center" wrapText="1"/>
    </xf>
    <xf numFmtId="0" fontId="11" fillId="0" borderId="10" xfId="48" applyFont="1" applyBorder="1" applyAlignment="1">
      <alignment vertical="center" wrapText="1"/>
      <protection/>
    </xf>
    <xf numFmtId="49" fontId="7" fillId="7" borderId="10" xfId="0" applyNumberFormat="1" applyFont="1" applyFill="1" applyBorder="1" applyAlignment="1">
      <alignment horizontal="center" vertical="center"/>
    </xf>
    <xf numFmtId="172" fontId="7" fillId="0" borderId="30" xfId="48" applyNumberFormat="1" applyFont="1" applyFill="1" applyBorder="1" applyAlignment="1">
      <alignment horizontal="center" vertical="center"/>
      <protection/>
    </xf>
    <xf numFmtId="0" fontId="7" fillId="0" borderId="10" xfId="0" applyNumberFormat="1" applyFont="1" applyBorder="1" applyAlignment="1">
      <alignment vertical="top" wrapText="1"/>
    </xf>
    <xf numFmtId="0" fontId="7" fillId="0" borderId="10" xfId="0" applyNumberFormat="1" applyFont="1" applyBorder="1" applyAlignment="1">
      <alignment wrapTex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xf>
    <xf numFmtId="0" fontId="7" fillId="75" borderId="10" xfId="0" applyFont="1" applyFill="1" applyBorder="1" applyAlignment="1">
      <alignment horizontal="center" vertical="center"/>
    </xf>
    <xf numFmtId="0" fontId="7" fillId="5" borderId="10" xfId="0" applyFont="1" applyFill="1" applyBorder="1" applyAlignment="1">
      <alignment horizontal="center" vertical="center"/>
    </xf>
    <xf numFmtId="0" fontId="8" fillId="85" borderId="10" xfId="0" applyFont="1" applyFill="1" applyBorder="1" applyAlignment="1">
      <alignment horizontal="left" vertical="center" wrapText="1"/>
    </xf>
    <xf numFmtId="0" fontId="8" fillId="60" borderId="10" xfId="44" applyFont="1" applyFill="1" applyBorder="1" applyAlignment="1">
      <alignment horizontal="center" vertical="center" wrapText="1"/>
      <protection/>
    </xf>
    <xf numFmtId="0" fontId="8" fillId="51" borderId="10" xfId="0" applyFont="1" applyFill="1" applyBorder="1" applyAlignment="1">
      <alignment horizontal="left" vertical="center" wrapText="1"/>
    </xf>
    <xf numFmtId="172" fontId="7" fillId="85" borderId="10" xfId="0" applyNumberFormat="1" applyFont="1" applyFill="1" applyBorder="1" applyAlignment="1">
      <alignment horizontal="center" vertical="center" wrapText="1"/>
    </xf>
    <xf numFmtId="172" fontId="7" fillId="51" borderId="10" xfId="0" applyNumberFormat="1" applyFont="1" applyFill="1" applyBorder="1" applyAlignment="1">
      <alignment horizontal="center" vertical="center" wrapText="1"/>
    </xf>
    <xf numFmtId="0" fontId="7" fillId="35" borderId="10" xfId="0" applyFont="1" applyFill="1" applyBorder="1" applyAlignment="1">
      <alignment vertical="center" wrapText="1"/>
    </xf>
    <xf numFmtId="0" fontId="7" fillId="35" borderId="10" xfId="0" applyFont="1" applyFill="1" applyBorder="1" applyAlignment="1">
      <alignment horizontal="center" vertical="center"/>
    </xf>
    <xf numFmtId="172" fontId="8" fillId="85" borderId="10" xfId="0" applyNumberFormat="1" applyFont="1" applyFill="1" applyBorder="1" applyAlignment="1">
      <alignment horizontal="center" vertical="center"/>
    </xf>
    <xf numFmtId="172" fontId="7" fillId="0" borderId="11" xfId="0" applyNumberFormat="1" applyFont="1" applyBorder="1" applyAlignment="1">
      <alignment horizontal="center" vertical="center"/>
    </xf>
    <xf numFmtId="49" fontId="7" fillId="0" borderId="10" xfId="44" applyNumberFormat="1" applyFont="1" applyFill="1" applyBorder="1" applyAlignment="1">
      <alignment horizontal="center" vertical="center" wrapText="1"/>
      <protection/>
    </xf>
    <xf numFmtId="49" fontId="7" fillId="7" borderId="10" xfId="44" applyNumberFormat="1" applyFont="1" applyFill="1" applyBorder="1" applyAlignment="1">
      <alignment horizontal="center" vertical="center" wrapText="1"/>
      <protection/>
    </xf>
    <xf numFmtId="0" fontId="7" fillId="35" borderId="10" xfId="0" applyFont="1" applyFill="1" applyBorder="1" applyAlignment="1">
      <alignment vertical="center" wrapText="1"/>
    </xf>
    <xf numFmtId="172" fontId="7" fillId="85" borderId="10" xfId="0" applyNumberFormat="1" applyFont="1" applyFill="1" applyBorder="1" applyAlignment="1">
      <alignment horizontal="center" vertical="center"/>
    </xf>
    <xf numFmtId="172" fontId="7" fillId="51" borderId="10" xfId="0" applyNumberFormat="1" applyFont="1" applyFill="1" applyBorder="1" applyAlignment="1">
      <alignment horizontal="center" vertical="center"/>
    </xf>
    <xf numFmtId="0" fontId="7" fillId="34" borderId="10" xfId="44" applyFont="1" applyFill="1" applyBorder="1" applyAlignment="1">
      <alignment horizontal="left" vertical="top" wrapText="1"/>
      <protection/>
    </xf>
    <xf numFmtId="0" fontId="7" fillId="34" borderId="10" xfId="44" applyFont="1" applyFill="1" applyBorder="1" applyAlignment="1">
      <alignment horizontal="center" vertical="top" wrapText="1"/>
      <protection/>
    </xf>
    <xf numFmtId="0" fontId="7" fillId="75" borderId="10" xfId="44" applyFont="1" applyFill="1" applyBorder="1" applyAlignment="1">
      <alignment horizontal="center" vertical="top" wrapText="1"/>
      <protection/>
    </xf>
    <xf numFmtId="0" fontId="7" fillId="35" borderId="10" xfId="0" applyFont="1" applyFill="1" applyBorder="1" applyAlignment="1">
      <alignment/>
    </xf>
    <xf numFmtId="0" fontId="7" fillId="35" borderId="10" xfId="0" applyFont="1" applyFill="1" applyBorder="1" applyAlignment="1">
      <alignment horizontal="center" vertical="center"/>
    </xf>
    <xf numFmtId="0" fontId="7" fillId="35" borderId="10" xfId="0" applyFont="1" applyFill="1" applyBorder="1" applyAlignment="1">
      <alignment vertical="center"/>
    </xf>
    <xf numFmtId="172" fontId="8" fillId="45" borderId="10" xfId="0" applyNumberFormat="1" applyFont="1" applyFill="1" applyBorder="1" applyAlignment="1">
      <alignment horizontal="center" vertical="center"/>
    </xf>
    <xf numFmtId="172" fontId="8" fillId="44" borderId="10" xfId="0" applyNumberFormat="1" applyFont="1" applyFill="1" applyBorder="1" applyAlignment="1">
      <alignment horizontal="center" vertical="center"/>
    </xf>
    <xf numFmtId="0" fontId="21" fillId="0" borderId="0" xfId="0" applyFont="1" applyAlignment="1">
      <alignment/>
    </xf>
    <xf numFmtId="0" fontId="21" fillId="0" borderId="0" xfId="0" applyFont="1" applyAlignment="1">
      <alignment vertical="center"/>
    </xf>
    <xf numFmtId="0" fontId="18" fillId="60" borderId="15" xfId="44" applyFont="1" applyFill="1" applyBorder="1" applyAlignment="1">
      <alignment horizontal="center" vertical="center" wrapText="1"/>
      <protection/>
    </xf>
    <xf numFmtId="0" fontId="7" fillId="0" borderId="10" xfId="0" applyFont="1" applyBorder="1" applyAlignment="1">
      <alignment horizontal="center" vertical="center" textRotation="90" wrapText="1"/>
    </xf>
    <xf numFmtId="49" fontId="7" fillId="0" borderId="10" xfId="0" applyNumberFormat="1" applyFont="1" applyBorder="1" applyAlignment="1">
      <alignment horizontal="center" vertical="center" textRotation="90" wrapText="1"/>
    </xf>
    <xf numFmtId="49" fontId="7" fillId="0" borderId="10" xfId="0" applyNumberFormat="1" applyFont="1" applyBorder="1" applyAlignment="1">
      <alignment horizontal="center" vertical="center" textRotation="90" wrapText="1"/>
    </xf>
    <xf numFmtId="49" fontId="8" fillId="55" borderId="10" xfId="0" applyNumberFormat="1" applyFont="1" applyFill="1" applyBorder="1" applyAlignment="1">
      <alignment horizontal="center" vertical="top"/>
    </xf>
    <xf numFmtId="49" fontId="8" fillId="87" borderId="10" xfId="0" applyNumberFormat="1" applyFont="1" applyFill="1" applyBorder="1" applyAlignment="1">
      <alignment horizontal="center" vertical="top"/>
    </xf>
    <xf numFmtId="49" fontId="8" fillId="88" borderId="15" xfId="0" applyNumberFormat="1" applyFont="1" applyFill="1" applyBorder="1" applyAlignment="1">
      <alignment horizontal="center" vertical="center"/>
    </xf>
    <xf numFmtId="49" fontId="8" fillId="87" borderId="15" xfId="0" applyNumberFormat="1" applyFont="1" applyFill="1" applyBorder="1" applyAlignment="1">
      <alignment horizontal="center" vertical="center"/>
    </xf>
    <xf numFmtId="49" fontId="11" fillId="35" borderId="15" xfId="0" applyNumberFormat="1" applyFont="1" applyFill="1" applyBorder="1" applyAlignment="1">
      <alignment horizontal="center" vertical="center" wrapText="1"/>
    </xf>
    <xf numFmtId="172" fontId="70" fillId="0" borderId="32" xfId="0" applyNumberFormat="1" applyFont="1" applyFill="1" applyBorder="1" applyAlignment="1">
      <alignment horizontal="center" vertical="center"/>
    </xf>
    <xf numFmtId="172" fontId="7" fillId="35" borderId="15" xfId="0" applyNumberFormat="1" applyFont="1" applyFill="1" applyBorder="1" applyAlignment="1">
      <alignment horizontal="center" vertical="center"/>
    </xf>
    <xf numFmtId="49" fontId="8" fillId="88" borderId="10" xfId="0" applyNumberFormat="1" applyFont="1" applyFill="1" applyBorder="1" applyAlignment="1">
      <alignment horizontal="center" vertical="center"/>
    </xf>
    <xf numFmtId="49" fontId="8" fillId="89" borderId="10" xfId="0" applyNumberFormat="1" applyFont="1" applyFill="1" applyBorder="1" applyAlignment="1">
      <alignment horizontal="center" vertical="center"/>
    </xf>
    <xf numFmtId="49" fontId="11" fillId="35"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8" fillId="49" borderId="10" xfId="0" applyFont="1" applyFill="1" applyBorder="1" applyAlignment="1">
      <alignment horizontal="center" vertical="center" wrapText="1"/>
    </xf>
    <xf numFmtId="172" fontId="8" fillId="49" borderId="10" xfId="0" applyNumberFormat="1" applyFont="1" applyFill="1" applyBorder="1" applyAlignment="1">
      <alignment horizontal="center" vertical="center"/>
    </xf>
    <xf numFmtId="0" fontId="7" fillId="49" borderId="10" xfId="0" applyFont="1" applyFill="1" applyBorder="1" applyAlignment="1">
      <alignment horizontal="center"/>
    </xf>
    <xf numFmtId="49" fontId="8" fillId="35" borderId="10" xfId="0" applyNumberFormat="1" applyFont="1" applyFill="1" applyBorder="1" applyAlignment="1">
      <alignment horizontal="left" vertical="center"/>
    </xf>
    <xf numFmtId="49" fontId="7" fillId="35" borderId="10" xfId="0" applyNumberFormat="1" applyFont="1" applyFill="1" applyBorder="1" applyAlignment="1">
      <alignment horizontal="center" vertical="center"/>
    </xf>
    <xf numFmtId="172" fontId="70" fillId="0" borderId="34" xfId="0" applyNumberFormat="1" applyFont="1" applyFill="1" applyBorder="1" applyAlignment="1">
      <alignment horizontal="center" vertical="center"/>
    </xf>
    <xf numFmtId="172" fontId="70" fillId="90" borderId="34" xfId="0" applyNumberFormat="1" applyFont="1" applyFill="1" applyBorder="1" applyAlignment="1">
      <alignment horizontal="center" vertical="center"/>
    </xf>
    <xf numFmtId="172" fontId="7" fillId="91" borderId="10" xfId="0" applyNumberFormat="1" applyFont="1" applyFill="1" applyBorder="1" applyAlignment="1">
      <alignment horizontal="center" vertical="center"/>
    </xf>
    <xf numFmtId="0" fontId="70" fillId="0" borderId="32" xfId="0" applyFont="1" applyFill="1" applyBorder="1" applyAlignment="1">
      <alignment horizontal="left" vertical="top" wrapText="1"/>
    </xf>
    <xf numFmtId="0" fontId="70" fillId="0" borderId="32" xfId="0" applyFont="1" applyBorder="1" applyAlignment="1">
      <alignment horizontal="center" vertical="top" wrapText="1"/>
    </xf>
    <xf numFmtId="0" fontId="70" fillId="0" borderId="36" xfId="0" applyFont="1" applyBorder="1" applyAlignment="1">
      <alignment horizontal="center" vertical="top" wrapText="1"/>
    </xf>
    <xf numFmtId="0" fontId="7" fillId="64" borderId="15" xfId="0" applyFont="1" applyFill="1" applyBorder="1" applyAlignment="1">
      <alignment horizontal="center" vertical="center"/>
    </xf>
    <xf numFmtId="0" fontId="7" fillId="0" borderId="15" xfId="0" applyFont="1" applyFill="1" applyBorder="1" applyAlignment="1">
      <alignment horizontal="center" vertical="center"/>
    </xf>
    <xf numFmtId="0" fontId="7" fillId="40" borderId="10" xfId="0" applyFont="1" applyFill="1" applyBorder="1" applyAlignment="1">
      <alignment horizontal="center" vertical="center"/>
    </xf>
    <xf numFmtId="0" fontId="7" fillId="0" borderId="10" xfId="0" applyFont="1" applyFill="1" applyBorder="1" applyAlignment="1">
      <alignment horizontal="center" vertical="center"/>
    </xf>
    <xf numFmtId="49" fontId="8" fillId="55" borderId="12" xfId="0" applyNumberFormat="1" applyFont="1" applyFill="1" applyBorder="1" applyAlignment="1">
      <alignment horizontal="center" vertical="center"/>
    </xf>
    <xf numFmtId="49" fontId="8" fillId="87" borderId="12" xfId="0" applyNumberFormat="1" applyFont="1" applyFill="1" applyBorder="1" applyAlignment="1">
      <alignment horizontal="center" vertical="center"/>
    </xf>
    <xf numFmtId="49" fontId="8" fillId="58" borderId="12" xfId="0" applyNumberFormat="1" applyFont="1" applyFill="1" applyBorder="1" applyAlignment="1">
      <alignment horizontal="center" vertical="center"/>
    </xf>
    <xf numFmtId="49" fontId="7" fillId="58" borderId="12" xfId="0" applyNumberFormat="1" applyFont="1" applyFill="1" applyBorder="1" applyAlignment="1">
      <alignment horizontal="center" vertical="center"/>
    </xf>
    <xf numFmtId="0" fontId="7" fillId="58" borderId="12" xfId="0" applyFont="1" applyFill="1" applyBorder="1" applyAlignment="1">
      <alignment horizontal="left" vertical="center" wrapText="1"/>
    </xf>
    <xf numFmtId="0" fontId="7" fillId="58" borderId="10" xfId="0" applyFont="1" applyFill="1" applyBorder="1" applyAlignment="1">
      <alignment horizontal="center" vertical="center"/>
    </xf>
    <xf numFmtId="172" fontId="7" fillId="65" borderId="10" xfId="0" applyNumberFormat="1" applyFont="1" applyFill="1" applyBorder="1" applyAlignment="1">
      <alignment horizontal="center" vertical="center"/>
    </xf>
    <xf numFmtId="0" fontId="7" fillId="60" borderId="10" xfId="0" applyFont="1" applyFill="1" applyBorder="1" applyAlignment="1">
      <alignment vertical="center" wrapText="1"/>
    </xf>
    <xf numFmtId="0" fontId="7" fillId="60" borderId="10" xfId="0" applyFont="1" applyFill="1" applyBorder="1" applyAlignment="1">
      <alignment horizontal="center" vertical="center"/>
    </xf>
    <xf numFmtId="0" fontId="7" fillId="60" borderId="10" xfId="0" applyFont="1" applyFill="1" applyBorder="1" applyAlignment="1">
      <alignment horizontal="center"/>
    </xf>
    <xf numFmtId="49" fontId="8" fillId="92" borderId="10" xfId="0" applyNumberFormat="1" applyFont="1" applyFill="1" applyBorder="1" applyAlignment="1">
      <alignment horizontal="center" vertical="center"/>
    </xf>
    <xf numFmtId="49" fontId="7" fillId="35" borderId="10" xfId="0" applyNumberFormat="1" applyFont="1" applyFill="1" applyBorder="1" applyAlignment="1">
      <alignment horizontal="left" vertical="center" wrapText="1"/>
    </xf>
    <xf numFmtId="0" fontId="70" fillId="0" borderId="32" xfId="0" applyFont="1" applyBorder="1" applyAlignment="1">
      <alignment vertical="top" wrapText="1"/>
    </xf>
    <xf numFmtId="0" fontId="7" fillId="0" borderId="10" xfId="0" applyFont="1" applyBorder="1" applyAlignment="1">
      <alignment horizontal="center" vertical="center"/>
    </xf>
    <xf numFmtId="172" fontId="7" fillId="40" borderId="10" xfId="0" applyNumberFormat="1" applyFont="1" applyFill="1" applyBorder="1" applyAlignment="1">
      <alignment horizontal="center" vertical="center"/>
    </xf>
    <xf numFmtId="0" fontId="7" fillId="0" borderId="32" xfId="0" applyFont="1" applyFill="1" applyBorder="1" applyAlignment="1">
      <alignment horizontal="left" vertical="top" wrapText="1"/>
    </xf>
    <xf numFmtId="0" fontId="7" fillId="0" borderId="32" xfId="0" applyFont="1" applyFill="1" applyBorder="1" applyAlignment="1">
      <alignment vertical="top" wrapText="1"/>
    </xf>
    <xf numFmtId="177" fontId="7" fillId="0" borderId="36" xfId="0" applyNumberFormat="1" applyFont="1" applyFill="1" applyBorder="1" applyAlignment="1">
      <alignment horizontal="left" vertical="top" wrapText="1"/>
    </xf>
    <xf numFmtId="0" fontId="7" fillId="40" borderId="10" xfId="0" applyFont="1" applyFill="1" applyBorder="1" applyAlignment="1">
      <alignment horizontal="center"/>
    </xf>
    <xf numFmtId="0" fontId="70" fillId="0" borderId="32" xfId="0" applyFont="1" applyBorder="1" applyAlignment="1">
      <alignment vertical="center" wrapText="1"/>
    </xf>
    <xf numFmtId="0" fontId="7" fillId="0" borderId="32" xfId="0" applyFont="1" applyFill="1" applyBorder="1" applyAlignment="1">
      <alignment horizontal="left" vertical="center" wrapText="1"/>
    </xf>
    <xf numFmtId="0" fontId="7" fillId="0" borderId="36" xfId="0" applyFont="1" applyFill="1" applyBorder="1" applyAlignment="1">
      <alignment horizontal="left" vertical="top" wrapText="1"/>
    </xf>
    <xf numFmtId="0" fontId="7" fillId="0" borderId="10" xfId="0" applyFont="1" applyBorder="1" applyAlignment="1">
      <alignment horizontal="center"/>
    </xf>
    <xf numFmtId="0" fontId="7" fillId="0" borderId="10" xfId="0" applyFont="1" applyFill="1" applyBorder="1" applyAlignment="1">
      <alignment horizontal="left" vertical="center" wrapText="1"/>
    </xf>
    <xf numFmtId="172" fontId="7" fillId="0" borderId="10" xfId="0" applyNumberFormat="1" applyFont="1" applyFill="1" applyBorder="1" applyAlignment="1">
      <alignment horizontal="center" vertical="center"/>
    </xf>
    <xf numFmtId="172" fontId="7" fillId="40" borderId="10" xfId="0" applyNumberFormat="1" applyFont="1" applyFill="1" applyBorder="1" applyAlignment="1">
      <alignment horizontal="center" vertical="center"/>
    </xf>
    <xf numFmtId="0" fontId="7" fillId="0" borderId="32" xfId="0" applyFont="1" applyFill="1" applyBorder="1" applyAlignment="1">
      <alignment horizontal="center" vertical="center" wrapText="1"/>
    </xf>
    <xf numFmtId="177" fontId="7" fillId="0" borderId="36" xfId="0" applyNumberFormat="1" applyFont="1" applyFill="1" applyBorder="1" applyAlignment="1">
      <alignment horizontal="center" vertical="center" wrapText="1"/>
    </xf>
    <xf numFmtId="177" fontId="7" fillId="0" borderId="33" xfId="0" applyNumberFormat="1" applyFont="1" applyFill="1" applyBorder="1" applyAlignment="1">
      <alignment horizontal="center" vertical="center" wrapText="1"/>
    </xf>
    <xf numFmtId="177" fontId="7" fillId="0" borderId="10" xfId="0" applyNumberFormat="1" applyFont="1" applyFill="1" applyBorder="1" applyAlignment="1">
      <alignment horizontal="left" vertical="top" wrapText="1"/>
    </xf>
    <xf numFmtId="0" fontId="7" fillId="40" borderId="10" xfId="0" applyFont="1" applyFill="1" applyBorder="1" applyAlignment="1">
      <alignment vertical="center" wrapText="1"/>
    </xf>
    <xf numFmtId="177" fontId="7" fillId="0" borderId="37" xfId="0" applyNumberFormat="1" applyFont="1" applyFill="1" applyBorder="1" applyAlignment="1">
      <alignment horizontal="left" vertical="top" wrapText="1"/>
    </xf>
    <xf numFmtId="1" fontId="7" fillId="40" borderId="10" xfId="0" applyNumberFormat="1" applyFont="1" applyFill="1" applyBorder="1" applyAlignment="1">
      <alignment horizontal="center" vertical="top" wrapText="1"/>
    </xf>
    <xf numFmtId="177" fontId="28" fillId="0" borderId="36" xfId="0" applyNumberFormat="1" applyFont="1" applyFill="1" applyBorder="1" applyAlignment="1">
      <alignment horizontal="left" vertical="top" wrapText="1"/>
    </xf>
    <xf numFmtId="177" fontId="28" fillId="0" borderId="36" xfId="0" applyNumberFormat="1" applyFont="1" applyFill="1" applyBorder="1" applyAlignment="1">
      <alignment horizontal="center" vertical="top" wrapText="1"/>
    </xf>
    <xf numFmtId="0" fontId="70" fillId="60" borderId="36" xfId="0" applyFont="1" applyFill="1" applyBorder="1" applyAlignment="1">
      <alignment horizontal="left" vertical="top" wrapText="1"/>
    </xf>
    <xf numFmtId="0" fontId="11" fillId="0" borderId="11" xfId="0" applyFont="1" applyBorder="1" applyAlignment="1">
      <alignment horizontal="center" vertical="top" wrapText="1"/>
    </xf>
    <xf numFmtId="49" fontId="7" fillId="58" borderId="10" xfId="0" applyNumberFormat="1" applyFont="1" applyFill="1" applyBorder="1" applyAlignment="1">
      <alignment horizontal="left" vertical="center"/>
    </xf>
    <xf numFmtId="0" fontId="7" fillId="58" borderId="10" xfId="0" applyFont="1" applyFill="1" applyBorder="1" applyAlignment="1">
      <alignment horizontal="left" vertical="center" wrapText="1"/>
    </xf>
    <xf numFmtId="0" fontId="7" fillId="58" borderId="10" xfId="0" applyFont="1" applyFill="1" applyBorder="1" applyAlignment="1">
      <alignment horizontal="center" vertical="center"/>
    </xf>
    <xf numFmtId="0" fontId="7" fillId="60" borderId="10" xfId="0" applyFont="1" applyFill="1" applyBorder="1" applyAlignment="1">
      <alignment horizontal="center" wrapText="1"/>
    </xf>
    <xf numFmtId="172" fontId="69" fillId="0" borderId="32" xfId="0" applyNumberFormat="1" applyFont="1" applyFill="1" applyBorder="1" applyAlignment="1">
      <alignment horizontal="center" vertical="center"/>
    </xf>
    <xf numFmtId="0" fontId="70" fillId="90" borderId="32" xfId="0" applyFont="1" applyFill="1" applyBorder="1" applyAlignment="1">
      <alignment horizontal="left" vertical="top" wrapText="1"/>
    </xf>
    <xf numFmtId="0" fontId="70" fillId="90" borderId="32" xfId="0" applyFont="1" applyFill="1" applyBorder="1" applyAlignment="1">
      <alignment vertical="top" wrapText="1"/>
    </xf>
    <xf numFmtId="177" fontId="70" fillId="60" borderId="36" xfId="0" applyNumberFormat="1" applyFont="1" applyFill="1" applyBorder="1" applyAlignment="1">
      <alignment horizontal="left" vertical="top" wrapText="1"/>
    </xf>
    <xf numFmtId="1" fontId="7" fillId="40" borderId="10" xfId="0" applyNumberFormat="1" applyFont="1" applyFill="1" applyBorder="1" applyAlignment="1">
      <alignment horizontal="right" vertical="top" wrapText="1"/>
    </xf>
    <xf numFmtId="0" fontId="70" fillId="0" borderId="34" xfId="0" applyFont="1" applyBorder="1" applyAlignment="1">
      <alignment vertical="top" wrapText="1"/>
    </xf>
    <xf numFmtId="177" fontId="70" fillId="60" borderId="33" xfId="0" applyNumberFormat="1" applyFont="1" applyFill="1" applyBorder="1" applyAlignment="1">
      <alignment horizontal="left" vertical="top"/>
    </xf>
    <xf numFmtId="177" fontId="70" fillId="60" borderId="36" xfId="0" applyNumberFormat="1" applyFont="1" applyFill="1" applyBorder="1" applyAlignment="1">
      <alignment horizontal="left" vertical="top"/>
    </xf>
    <xf numFmtId="172" fontId="70" fillId="67" borderId="32" xfId="0" applyNumberFormat="1" applyFont="1" applyFill="1" applyBorder="1" applyAlignment="1">
      <alignment horizontal="center" vertical="center"/>
    </xf>
    <xf numFmtId="0" fontId="7" fillId="60" borderId="10" xfId="0" applyFont="1" applyFill="1" applyBorder="1" applyAlignment="1">
      <alignment horizontal="center"/>
    </xf>
    <xf numFmtId="0" fontId="70" fillId="0" borderId="32" xfId="0" applyFont="1" applyFill="1" applyBorder="1" applyAlignment="1">
      <alignment vertical="top" wrapText="1"/>
    </xf>
    <xf numFmtId="177" fontId="70" fillId="60" borderId="36" xfId="0" applyNumberFormat="1" applyFont="1" applyFill="1" applyBorder="1" applyAlignment="1">
      <alignment horizontal="center" vertical="top" wrapText="1"/>
    </xf>
    <xf numFmtId="1" fontId="7" fillId="0" borderId="10" xfId="0" applyNumberFormat="1" applyFont="1" applyFill="1" applyBorder="1" applyAlignment="1">
      <alignment horizontal="center" vertical="top" wrapText="1"/>
    </xf>
    <xf numFmtId="177" fontId="70" fillId="0" borderId="36" xfId="0" applyNumberFormat="1" applyFont="1" applyFill="1" applyBorder="1" applyAlignment="1">
      <alignment horizontal="left" vertical="top" wrapText="1"/>
    </xf>
    <xf numFmtId="0" fontId="70" fillId="0" borderId="10" xfId="0" applyFont="1" applyBorder="1" applyAlignment="1">
      <alignment wrapText="1"/>
    </xf>
    <xf numFmtId="0" fontId="70" fillId="0" borderId="0" xfId="0" applyFont="1" applyAlignment="1">
      <alignment horizontal="center" vertical="center"/>
    </xf>
    <xf numFmtId="0" fontId="70" fillId="0" borderId="10" xfId="0" applyFont="1" applyBorder="1" applyAlignment="1">
      <alignment horizontal="left" vertical="top" wrapText="1"/>
    </xf>
    <xf numFmtId="0" fontId="70" fillId="0" borderId="10" xfId="0" applyFont="1" applyBorder="1" applyAlignment="1">
      <alignment/>
    </xf>
    <xf numFmtId="0" fontId="70" fillId="0" borderId="32" xfId="0" applyFont="1" applyBorder="1" applyAlignment="1">
      <alignment horizontal="left" vertical="top" wrapText="1"/>
    </xf>
    <xf numFmtId="49" fontId="70" fillId="60" borderId="36" xfId="0" applyNumberFormat="1" applyFont="1" applyFill="1" applyBorder="1" applyAlignment="1">
      <alignment horizontal="center" vertical="top" wrapText="1"/>
    </xf>
    <xf numFmtId="0" fontId="70" fillId="0" borderId="10" xfId="0" applyFont="1" applyBorder="1" applyAlignment="1">
      <alignment horizontal="left" vertical="center" wrapText="1"/>
    </xf>
    <xf numFmtId="49" fontId="7" fillId="35" borderId="10" xfId="0" applyNumberFormat="1" applyFont="1" applyFill="1" applyBorder="1" applyAlignment="1">
      <alignment horizontal="left" vertical="top" wrapText="1"/>
    </xf>
    <xf numFmtId="0" fontId="70" fillId="60" borderId="36" xfId="0" applyFont="1" applyFill="1" applyBorder="1" applyAlignment="1">
      <alignment horizontal="center" vertical="top" wrapText="1"/>
    </xf>
    <xf numFmtId="0" fontId="7" fillId="40" borderId="10" xfId="0" applyFont="1" applyFill="1" applyBorder="1" applyAlignment="1">
      <alignment horizontal="left" vertical="top" wrapText="1"/>
    </xf>
    <xf numFmtId="0" fontId="7" fillId="40" borderId="10" xfId="0" applyFont="1" applyFill="1" applyBorder="1" applyAlignment="1">
      <alignment horizontal="left" vertical="center" wrapText="1"/>
    </xf>
    <xf numFmtId="0" fontId="70" fillId="0" borderId="32" xfId="0" applyFont="1" applyBorder="1" applyAlignment="1">
      <alignment horizontal="left" vertical="center" wrapText="1"/>
    </xf>
    <xf numFmtId="0" fontId="70" fillId="0" borderId="32" xfId="0" applyFont="1" applyBorder="1" applyAlignment="1">
      <alignment horizontal="center" vertical="center" wrapText="1"/>
    </xf>
    <xf numFmtId="0" fontId="70" fillId="60" borderId="36" xfId="0" applyFont="1" applyFill="1" applyBorder="1" applyAlignment="1">
      <alignment horizontal="center" vertical="center" wrapText="1"/>
    </xf>
    <xf numFmtId="0" fontId="11" fillId="0" borderId="11" xfId="0" applyFont="1" applyBorder="1" applyAlignment="1">
      <alignment horizontal="center" vertical="center" wrapText="1"/>
    </xf>
    <xf numFmtId="1" fontId="7" fillId="40" borderId="10" xfId="0" applyNumberFormat="1" applyFont="1" applyFill="1" applyBorder="1" applyAlignment="1">
      <alignment horizontal="center" vertical="top"/>
    </xf>
    <xf numFmtId="177" fontId="70" fillId="60" borderId="36" xfId="0" applyNumberFormat="1" applyFont="1" applyFill="1" applyBorder="1" applyAlignment="1">
      <alignment horizontal="center" vertical="center" wrapText="1"/>
    </xf>
    <xf numFmtId="0" fontId="21" fillId="35" borderId="10" xfId="0" applyFont="1" applyFill="1" applyBorder="1" applyAlignment="1">
      <alignment vertical="center"/>
    </xf>
    <xf numFmtId="0" fontId="7" fillId="60" borderId="10" xfId="0" applyFont="1" applyFill="1" applyBorder="1" applyAlignment="1">
      <alignment horizontal="left" vertical="center" wrapText="1"/>
    </xf>
    <xf numFmtId="172" fontId="69" fillId="0" borderId="32" xfId="0" applyNumberFormat="1" applyFont="1" applyFill="1" applyBorder="1" applyAlignment="1">
      <alignment horizontal="center" vertical="center"/>
    </xf>
    <xf numFmtId="172" fontId="70" fillId="0" borderId="32" xfId="0" applyNumberFormat="1" applyFont="1" applyFill="1" applyBorder="1" applyAlignment="1">
      <alignment horizontal="center" vertical="center"/>
    </xf>
    <xf numFmtId="0" fontId="70" fillId="0" borderId="32" xfId="0" applyFont="1" applyFill="1" applyBorder="1" applyAlignment="1">
      <alignment horizontal="left" vertical="top" wrapText="1"/>
    </xf>
    <xf numFmtId="0" fontId="70" fillId="0" borderId="32" xfId="0" applyFont="1" applyFill="1" applyBorder="1" applyAlignment="1">
      <alignment horizontal="center" vertical="top" wrapText="1"/>
    </xf>
    <xf numFmtId="177" fontId="70" fillId="60" borderId="36" xfId="0" applyNumberFormat="1" applyFont="1" applyFill="1" applyBorder="1" applyAlignment="1">
      <alignment horizontal="center" vertical="top" wrapText="1"/>
    </xf>
    <xf numFmtId="0" fontId="70" fillId="0" borderId="10" xfId="0" applyFont="1" applyBorder="1" applyAlignment="1">
      <alignment vertical="top" wrapText="1"/>
    </xf>
    <xf numFmtId="49" fontId="7" fillId="35" borderId="12" xfId="0" applyNumberFormat="1" applyFont="1" applyFill="1" applyBorder="1" applyAlignment="1">
      <alignment horizontal="left" vertical="center" wrapText="1"/>
    </xf>
    <xf numFmtId="0" fontId="70" fillId="0" borderId="32" xfId="0" applyFont="1" applyFill="1" applyBorder="1" applyAlignment="1">
      <alignment horizontal="center" vertical="center" wrapText="1"/>
    </xf>
    <xf numFmtId="0" fontId="70" fillId="0" borderId="32" xfId="0" applyFont="1" applyFill="1" applyBorder="1" applyAlignment="1">
      <alignment vertical="top" wrapText="1"/>
    </xf>
    <xf numFmtId="177" fontId="70" fillId="0" borderId="36" xfId="0" applyNumberFormat="1" applyFont="1" applyFill="1" applyBorder="1" applyAlignment="1">
      <alignment horizontal="left" vertical="top" wrapText="1"/>
    </xf>
    <xf numFmtId="172" fontId="69" fillId="60" borderId="32" xfId="0" applyNumberFormat="1" applyFont="1" applyFill="1" applyBorder="1" applyAlignment="1">
      <alignment horizontal="center" vertical="center"/>
    </xf>
    <xf numFmtId="0" fontId="70" fillId="0" borderId="34" xfId="0" applyFont="1" applyFill="1" applyBorder="1" applyAlignment="1">
      <alignment horizontal="left" vertical="top" wrapText="1"/>
    </xf>
    <xf numFmtId="1" fontId="7" fillId="64" borderId="10" xfId="0" applyNumberFormat="1" applyFont="1" applyFill="1" applyBorder="1" applyAlignment="1">
      <alignment horizontal="center" vertical="top" wrapText="1"/>
    </xf>
    <xf numFmtId="0" fontId="7" fillId="40" borderId="10" xfId="0" applyFont="1" applyFill="1" applyBorder="1" applyAlignment="1">
      <alignment horizontal="center" vertical="center"/>
    </xf>
    <xf numFmtId="0" fontId="11" fillId="0" borderId="10" xfId="0" applyFont="1" applyBorder="1" applyAlignment="1">
      <alignment vertical="center" wrapText="1"/>
    </xf>
    <xf numFmtId="0" fontId="69" fillId="90" borderId="32" xfId="0" applyFont="1" applyFill="1" applyBorder="1" applyAlignment="1">
      <alignment horizontal="left" vertical="center" wrapText="1"/>
    </xf>
    <xf numFmtId="177" fontId="70" fillId="90" borderId="32" xfId="0" applyNumberFormat="1" applyFont="1" applyFill="1" applyBorder="1" applyAlignment="1">
      <alignment horizontal="center" vertical="center" wrapText="1"/>
    </xf>
    <xf numFmtId="177" fontId="70" fillId="0" borderId="36" xfId="0" applyNumberFormat="1" applyFont="1" applyFill="1" applyBorder="1" applyAlignment="1">
      <alignment horizontal="center" vertical="center" wrapText="1"/>
    </xf>
    <xf numFmtId="177" fontId="11" fillId="40" borderId="11" xfId="0" applyNumberFormat="1" applyFont="1" applyFill="1" applyBorder="1" applyAlignment="1">
      <alignment horizontal="center" vertical="center" wrapText="1"/>
    </xf>
    <xf numFmtId="49" fontId="11" fillId="35" borderId="12" xfId="0" applyNumberFormat="1" applyFont="1" applyFill="1" applyBorder="1" applyAlignment="1">
      <alignment horizontal="center"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7" fillId="0" borderId="15" xfId="0" applyFont="1" applyFill="1" applyBorder="1" applyAlignment="1">
      <alignment horizontal="center" vertical="center" wrapText="1"/>
    </xf>
    <xf numFmtId="0" fontId="7" fillId="0" borderId="11" xfId="39" applyFont="1" applyFill="1" applyBorder="1" applyAlignment="1">
      <alignment horizontal="center" vertical="center" wrapText="1"/>
      <protection/>
    </xf>
    <xf numFmtId="0" fontId="69" fillId="0" borderId="32" xfId="0" applyFont="1" applyFill="1" applyBorder="1" applyAlignment="1">
      <alignment horizontal="left" vertical="center" wrapText="1"/>
    </xf>
    <xf numFmtId="177" fontId="70" fillId="0" borderId="32" xfId="0" applyNumberFormat="1" applyFont="1" applyFill="1" applyBorder="1" applyAlignment="1">
      <alignment horizontal="center" vertical="center" wrapText="1"/>
    </xf>
    <xf numFmtId="0" fontId="69" fillId="0" borderId="32" xfId="0" applyFont="1" applyFill="1" applyBorder="1" applyAlignment="1">
      <alignment horizontal="left" vertical="center" wrapText="1"/>
    </xf>
    <xf numFmtId="177" fontId="70" fillId="0" borderId="32" xfId="0" applyNumberFormat="1" applyFont="1" applyFill="1" applyBorder="1" applyAlignment="1">
      <alignment horizontal="center" vertical="center" wrapText="1"/>
    </xf>
    <xf numFmtId="177" fontId="70" fillId="60" borderId="36" xfId="0" applyNumberFormat="1" applyFont="1" applyFill="1" applyBorder="1" applyAlignment="1">
      <alignment horizontal="center" vertical="center" wrapText="1"/>
    </xf>
    <xf numFmtId="0" fontId="70" fillId="0" borderId="10" xfId="0" applyFont="1" applyBorder="1" applyAlignment="1">
      <alignment horizontal="left" vertical="center" wrapText="1"/>
    </xf>
    <xf numFmtId="177" fontId="70" fillId="0" borderId="32" xfId="0" applyNumberFormat="1" applyFont="1" applyFill="1" applyBorder="1" applyAlignment="1">
      <alignment horizontal="center" vertical="top" wrapText="1"/>
    </xf>
    <xf numFmtId="49" fontId="11" fillId="35" borderId="10" xfId="0" applyNumberFormat="1" applyFont="1" applyFill="1" applyBorder="1" applyAlignment="1">
      <alignment horizontal="left" vertical="center" wrapText="1"/>
    </xf>
    <xf numFmtId="177" fontId="70" fillId="0" borderId="32" xfId="0" applyNumberFormat="1" applyFont="1" applyFill="1" applyBorder="1" applyAlignment="1">
      <alignment vertical="top" wrapText="1"/>
    </xf>
    <xf numFmtId="0" fontId="70" fillId="0" borderId="10" xfId="0" applyFont="1" applyBorder="1" applyAlignment="1">
      <alignment horizontal="left" vertical="center"/>
    </xf>
    <xf numFmtId="0" fontId="70" fillId="0" borderId="34" xfId="0" applyFont="1" applyFill="1" applyBorder="1" applyAlignment="1">
      <alignment horizontal="left" vertical="center" wrapText="1"/>
    </xf>
    <xf numFmtId="0" fontId="70" fillId="0" borderId="34" xfId="0" applyFont="1" applyFill="1" applyBorder="1" applyAlignment="1">
      <alignment horizontal="center" vertical="center" wrapText="1"/>
    </xf>
    <xf numFmtId="177" fontId="70" fillId="0" borderId="33" xfId="0" applyNumberFormat="1" applyFont="1" applyFill="1" applyBorder="1" applyAlignment="1">
      <alignment horizontal="center" vertical="center" wrapText="1"/>
    </xf>
    <xf numFmtId="177" fontId="70" fillId="7" borderId="33" xfId="0" applyNumberFormat="1" applyFont="1" applyFill="1" applyBorder="1" applyAlignment="1">
      <alignment horizontal="center" vertical="center" wrapText="1"/>
    </xf>
    <xf numFmtId="0" fontId="70" fillId="0" borderId="12" xfId="0" applyFont="1" applyBorder="1" applyAlignment="1">
      <alignment vertical="center" wrapText="1"/>
    </xf>
    <xf numFmtId="0" fontId="70" fillId="0" borderId="12" xfId="0" applyFont="1" applyBorder="1" applyAlignment="1">
      <alignment horizontal="left" vertical="center" wrapText="1"/>
    </xf>
    <xf numFmtId="0" fontId="7" fillId="46" borderId="10" xfId="0" applyFont="1" applyFill="1" applyBorder="1" applyAlignment="1">
      <alignment horizontal="center" vertical="center"/>
    </xf>
    <xf numFmtId="172" fontId="7" fillId="46" borderId="10" xfId="0" applyNumberFormat="1" applyFont="1" applyFill="1" applyBorder="1" applyAlignment="1">
      <alignment horizontal="center" vertical="center"/>
    </xf>
    <xf numFmtId="172" fontId="8" fillId="87" borderId="10" xfId="0" applyNumberFormat="1" applyFont="1" applyFill="1" applyBorder="1" applyAlignment="1">
      <alignment horizontal="center" vertical="center"/>
    </xf>
    <xf numFmtId="49" fontId="8" fillId="37" borderId="10" xfId="0" applyNumberFormat="1" applyFont="1" applyFill="1" applyBorder="1" applyAlignment="1">
      <alignment horizontal="center"/>
    </xf>
    <xf numFmtId="172" fontId="7" fillId="0" borderId="11" xfId="0" applyNumberFormat="1" applyFont="1" applyFill="1" applyBorder="1" applyAlignment="1">
      <alignment horizontal="center" vertical="center"/>
    </xf>
    <xf numFmtId="177" fontId="70" fillId="7" borderId="36" xfId="0" applyNumberFormat="1" applyFont="1" applyFill="1" applyBorder="1" applyAlignment="1">
      <alignment horizontal="left" vertical="top" wrapText="1"/>
    </xf>
    <xf numFmtId="172" fontId="7" fillId="0" borderId="10" xfId="39" applyNumberFormat="1" applyFont="1" applyFill="1" applyBorder="1" applyAlignment="1" applyProtection="1">
      <alignment horizontal="center" vertical="center" wrapText="1"/>
      <protection locked="0"/>
    </xf>
    <xf numFmtId="172" fontId="7" fillId="68" borderId="10" xfId="39" applyNumberFormat="1" applyFont="1" applyFill="1" applyBorder="1" applyAlignment="1" applyProtection="1">
      <alignment horizontal="center" vertical="center" wrapText="1"/>
      <protection locked="0"/>
    </xf>
    <xf numFmtId="49" fontId="11" fillId="0" borderId="11" xfId="0" applyNumberFormat="1" applyFont="1" applyFill="1" applyBorder="1" applyAlignment="1">
      <alignment horizontal="center" vertical="center" wrapText="1"/>
    </xf>
    <xf numFmtId="49" fontId="11" fillId="60" borderId="11" xfId="0" applyNumberFormat="1" applyFont="1" applyFill="1" applyBorder="1" applyAlignment="1">
      <alignment horizontal="center" vertical="center" wrapText="1"/>
    </xf>
    <xf numFmtId="172" fontId="7" fillId="0" borderId="30" xfId="39" applyNumberFormat="1" applyFont="1" applyFill="1" applyBorder="1" applyAlignment="1" applyProtection="1">
      <alignment horizontal="center" vertical="center" wrapText="1"/>
      <protection locked="0"/>
    </xf>
    <xf numFmtId="177" fontId="11" fillId="0" borderId="11" xfId="0" applyNumberFormat="1" applyFont="1" applyFill="1" applyBorder="1" applyAlignment="1">
      <alignment horizontal="center" vertical="center" wrapText="1"/>
    </xf>
    <xf numFmtId="177" fontId="11" fillId="7" borderId="11" xfId="0" applyNumberFormat="1" applyFont="1" applyFill="1" applyBorder="1" applyAlignment="1">
      <alignment horizontal="center" vertical="center" wrapText="1"/>
    </xf>
    <xf numFmtId="0" fontId="70" fillId="0" borderId="38" xfId="0" applyFont="1" applyFill="1" applyBorder="1" applyAlignment="1">
      <alignment horizontal="center" vertical="center" wrapText="1"/>
    </xf>
    <xf numFmtId="0" fontId="70" fillId="0" borderId="32" xfId="0" applyFont="1" applyFill="1" applyBorder="1" applyAlignment="1">
      <alignment horizontal="center" vertical="center"/>
    </xf>
    <xf numFmtId="172" fontId="7" fillId="0" borderId="34" xfId="0" applyNumberFormat="1" applyFont="1" applyFill="1" applyBorder="1" applyAlignment="1">
      <alignment horizontal="center" vertical="center" wrapText="1"/>
    </xf>
    <xf numFmtId="49" fontId="8" fillId="55" borderId="10" xfId="0" applyNumberFormat="1" applyFont="1" applyFill="1" applyBorder="1" applyAlignment="1">
      <alignment vertical="top"/>
    </xf>
    <xf numFmtId="49" fontId="8" fillId="87" borderId="10" xfId="0" applyNumberFormat="1" applyFont="1" applyFill="1" applyBorder="1" applyAlignment="1">
      <alignment vertical="top"/>
    </xf>
    <xf numFmtId="49" fontId="7" fillId="0" borderId="12" xfId="0" applyNumberFormat="1" applyFont="1" applyBorder="1" applyAlignment="1">
      <alignment horizontal="center" vertical="center"/>
    </xf>
    <xf numFmtId="172" fontId="7" fillId="40" borderId="12" xfId="0" applyNumberFormat="1" applyFont="1" applyFill="1" applyBorder="1" applyAlignment="1">
      <alignment horizontal="center" vertical="center"/>
    </xf>
    <xf numFmtId="172" fontId="7" fillId="35" borderId="12" xfId="0" applyNumberFormat="1" applyFont="1" applyFill="1" applyBorder="1" applyAlignment="1">
      <alignment horizontal="center" vertical="center"/>
    </xf>
    <xf numFmtId="0" fontId="7" fillId="0" borderId="34" xfId="0" applyFont="1" applyFill="1" applyBorder="1" applyAlignment="1">
      <alignment horizontal="left" vertical="top" wrapText="1"/>
    </xf>
    <xf numFmtId="0" fontId="70" fillId="0" borderId="32" xfId="0" applyFont="1" applyFill="1" applyBorder="1" applyAlignment="1">
      <alignment horizontal="center" vertical="top" wrapText="1"/>
    </xf>
    <xf numFmtId="0" fontId="70" fillId="0" borderId="36" xfId="0" applyFont="1" applyFill="1" applyBorder="1" applyAlignment="1">
      <alignment horizontal="center" vertical="top" wrapText="1"/>
    </xf>
    <xf numFmtId="0" fontId="70" fillId="7" borderId="36" xfId="0" applyFont="1" applyFill="1" applyBorder="1" applyAlignment="1">
      <alignment horizontal="center" vertical="top" wrapText="1"/>
    </xf>
    <xf numFmtId="0" fontId="7" fillId="35" borderId="12" xfId="0" applyFont="1" applyFill="1" applyBorder="1" applyAlignment="1">
      <alignment vertical="center" wrapText="1"/>
    </xf>
    <xf numFmtId="0" fontId="7" fillId="46" borderId="12" xfId="0" applyFont="1" applyFill="1" applyBorder="1" applyAlignment="1">
      <alignment horizontal="center" vertical="center"/>
    </xf>
    <xf numFmtId="172" fontId="7" fillId="46" borderId="12" xfId="0" applyNumberFormat="1" applyFont="1" applyFill="1" applyBorder="1" applyAlignment="1">
      <alignment horizontal="center" vertical="center"/>
    </xf>
    <xf numFmtId="49" fontId="7" fillId="35" borderId="10" xfId="0" applyNumberFormat="1" applyFont="1" applyFill="1" applyBorder="1" applyAlignment="1">
      <alignment horizontal="center" vertical="center"/>
    </xf>
    <xf numFmtId="172" fontId="7" fillId="0" borderId="28" xfId="39" applyNumberFormat="1" applyFont="1" applyFill="1" applyBorder="1" applyAlignment="1">
      <alignment horizontal="center" vertical="center"/>
      <protection/>
    </xf>
    <xf numFmtId="172" fontId="7" fillId="60" borderId="34" xfId="0" applyNumberFormat="1" applyFont="1" applyFill="1" applyBorder="1" applyAlignment="1">
      <alignment horizontal="center" vertical="center" wrapText="1"/>
    </xf>
    <xf numFmtId="0" fontId="70" fillId="0" borderId="18" xfId="0" applyFont="1" applyBorder="1" applyAlignment="1">
      <alignment horizontal="left" vertical="top" wrapText="1"/>
    </xf>
    <xf numFmtId="0" fontId="70" fillId="0" borderId="10" xfId="0" applyFont="1" applyFill="1" applyBorder="1" applyAlignment="1">
      <alignment vertical="top" wrapText="1"/>
    </xf>
    <xf numFmtId="0" fontId="70" fillId="0" borderId="10" xfId="0" applyFont="1" applyFill="1" applyBorder="1" applyAlignment="1">
      <alignment horizontal="center" vertical="top" wrapText="1"/>
    </xf>
    <xf numFmtId="0" fontId="70" fillId="7" borderId="10" xfId="0" applyFont="1" applyFill="1" applyBorder="1" applyAlignment="1">
      <alignment horizontal="center" vertical="top" wrapText="1"/>
    </xf>
    <xf numFmtId="0" fontId="70" fillId="0" borderId="0" xfId="0" applyFont="1" applyAlignment="1">
      <alignment horizontal="justify" vertical="top"/>
    </xf>
    <xf numFmtId="0" fontId="7" fillId="35" borderId="15" xfId="0" applyFont="1" applyFill="1" applyBorder="1" applyAlignment="1">
      <alignment vertical="center" wrapText="1"/>
    </xf>
    <xf numFmtId="0" fontId="70" fillId="0" borderId="44" xfId="0" applyFont="1" applyFill="1" applyBorder="1" applyAlignment="1">
      <alignment vertical="top" wrapText="1"/>
    </xf>
    <xf numFmtId="0" fontId="7" fillId="0" borderId="10" xfId="0" applyFont="1" applyBorder="1" applyAlignment="1">
      <alignment horizontal="justify" vertical="center"/>
    </xf>
    <xf numFmtId="49" fontId="72" fillId="93" borderId="32" xfId="0" applyNumberFormat="1" applyFont="1" applyFill="1" applyBorder="1" applyAlignment="1">
      <alignment horizontal="center" vertical="center"/>
    </xf>
    <xf numFmtId="49" fontId="72" fillId="94" borderId="32" xfId="0" applyNumberFormat="1" applyFont="1" applyFill="1" applyBorder="1" applyAlignment="1">
      <alignment horizontal="center" vertical="center"/>
    </xf>
    <xf numFmtId="0" fontId="7" fillId="0" borderId="11" xfId="39" applyFont="1" applyFill="1" applyBorder="1" applyAlignment="1">
      <alignment horizontal="center" vertical="center"/>
      <protection/>
    </xf>
    <xf numFmtId="178" fontId="70" fillId="0" borderId="32" xfId="0" applyNumberFormat="1" applyFont="1" applyFill="1" applyBorder="1" applyAlignment="1">
      <alignment horizontal="center" vertical="center"/>
    </xf>
    <xf numFmtId="172" fontId="7" fillId="40" borderId="15" xfId="0" applyNumberFormat="1" applyFont="1" applyFill="1" applyBorder="1" applyAlignment="1">
      <alignment horizontal="center" vertical="center"/>
    </xf>
    <xf numFmtId="0" fontId="7" fillId="0" borderId="11" xfId="39" applyFont="1" applyFill="1" applyBorder="1" applyAlignment="1">
      <alignment horizontal="left" vertical="top" wrapText="1"/>
      <protection/>
    </xf>
    <xf numFmtId="0" fontId="70" fillId="3" borderId="36" xfId="0" applyFont="1" applyFill="1" applyBorder="1" applyAlignment="1">
      <alignment horizontal="center" vertical="top" wrapText="1"/>
    </xf>
    <xf numFmtId="172" fontId="7" fillId="0" borderId="32" xfId="0" applyNumberFormat="1" applyFont="1" applyFill="1" applyBorder="1" applyAlignment="1">
      <alignment horizontal="center" vertical="center"/>
    </xf>
    <xf numFmtId="0" fontId="7" fillId="60" borderId="16" xfId="39" applyFont="1" applyFill="1" applyBorder="1" applyAlignment="1">
      <alignment horizontal="left" vertical="top" wrapText="1"/>
      <protection/>
    </xf>
    <xf numFmtId="0" fontId="70" fillId="0" borderId="34" xfId="0" applyFont="1" applyFill="1" applyBorder="1" applyAlignment="1">
      <alignment vertical="top" wrapText="1"/>
    </xf>
    <xf numFmtId="0" fontId="70" fillId="0" borderId="33" xfId="0" applyFont="1" applyFill="1" applyBorder="1" applyAlignment="1">
      <alignment horizontal="center" vertical="top" wrapText="1"/>
    </xf>
    <xf numFmtId="0" fontId="70" fillId="0" borderId="33" xfId="0" applyFont="1" applyFill="1" applyBorder="1" applyAlignment="1">
      <alignment horizontal="left" vertical="top" wrapText="1"/>
    </xf>
    <xf numFmtId="0" fontId="70" fillId="0" borderId="32" xfId="0" applyFont="1" applyFill="1" applyBorder="1" applyAlignment="1">
      <alignment horizontal="center" vertical="center" wrapText="1"/>
    </xf>
    <xf numFmtId="172" fontId="8" fillId="55" borderId="10" xfId="0" applyNumberFormat="1" applyFont="1" applyFill="1" applyBorder="1" applyAlignment="1">
      <alignment horizontal="center" vertical="center"/>
    </xf>
    <xf numFmtId="49" fontId="72" fillId="93" borderId="32" xfId="0" applyNumberFormat="1" applyFont="1" applyFill="1" applyBorder="1" applyAlignment="1">
      <alignment horizontal="center" vertical="top"/>
    </xf>
    <xf numFmtId="49" fontId="72" fillId="94" borderId="36" xfId="0" applyNumberFormat="1" applyFont="1" applyFill="1" applyBorder="1" applyAlignment="1">
      <alignment horizontal="center" vertical="top"/>
    </xf>
    <xf numFmtId="0" fontId="7" fillId="95" borderId="30" xfId="39" applyFont="1" applyFill="1" applyBorder="1" applyAlignment="1">
      <alignment horizontal="center" vertical="center"/>
      <protection/>
    </xf>
    <xf numFmtId="172" fontId="70" fillId="0" borderId="35" xfId="0" applyNumberFormat="1" applyFont="1" applyFill="1" applyBorder="1" applyAlignment="1">
      <alignment horizontal="center" vertical="center"/>
    </xf>
    <xf numFmtId="172" fontId="7" fillId="35" borderId="15" xfId="0" applyNumberFormat="1" applyFont="1" applyFill="1" applyBorder="1" applyAlignment="1">
      <alignment horizontal="center" vertical="center"/>
    </xf>
    <xf numFmtId="0" fontId="7" fillId="60" borderId="15" xfId="0" applyFont="1" applyFill="1" applyBorder="1" applyAlignment="1">
      <alignment horizontal="center" vertical="center"/>
    </xf>
    <xf numFmtId="49" fontId="8" fillId="88" borderId="45" xfId="0" applyNumberFormat="1" applyFont="1" applyFill="1" applyBorder="1" applyAlignment="1">
      <alignment horizontal="center" vertical="center"/>
    </xf>
    <xf numFmtId="49" fontId="8" fillId="87" borderId="45" xfId="0" applyNumberFormat="1" applyFont="1" applyFill="1" applyBorder="1" applyAlignment="1">
      <alignment horizontal="center" vertical="center"/>
    </xf>
    <xf numFmtId="0" fontId="7" fillId="95" borderId="11" xfId="39" applyFont="1" applyFill="1" applyBorder="1" applyAlignment="1">
      <alignment horizontal="center" vertical="center"/>
      <protection/>
    </xf>
    <xf numFmtId="0" fontId="7" fillId="95" borderId="11" xfId="39" applyFont="1" applyFill="1" applyBorder="1" applyAlignment="1">
      <alignment horizontal="center" vertical="center" wrapText="1"/>
      <protection/>
    </xf>
    <xf numFmtId="0" fontId="7" fillId="60" borderId="46" xfId="0" applyFont="1" applyFill="1" applyBorder="1" applyAlignment="1">
      <alignment vertical="top" wrapText="1"/>
    </xf>
    <xf numFmtId="0" fontId="7" fillId="60" borderId="46" xfId="0" applyFont="1" applyFill="1" applyBorder="1" applyAlignment="1">
      <alignment horizontal="center" vertical="center" wrapText="1"/>
    </xf>
    <xf numFmtId="177" fontId="7" fillId="0" borderId="44" xfId="0" applyNumberFormat="1" applyFont="1" applyFill="1" applyBorder="1" applyAlignment="1">
      <alignment horizontal="center" vertical="center" wrapText="1"/>
    </xf>
    <xf numFmtId="0" fontId="7" fillId="40" borderId="10" xfId="0" applyFont="1" applyFill="1" applyBorder="1" applyAlignment="1">
      <alignment horizontal="center" vertical="top" wrapText="1"/>
    </xf>
    <xf numFmtId="0" fontId="7" fillId="60" borderId="34" xfId="0" applyFont="1" applyFill="1" applyBorder="1" applyAlignment="1">
      <alignment vertical="top" wrapText="1"/>
    </xf>
    <xf numFmtId="0" fontId="7" fillId="0" borderId="34" xfId="0" applyFont="1" applyFill="1" applyBorder="1" applyAlignment="1">
      <alignment horizontal="center" vertical="center" wrapText="1"/>
    </xf>
    <xf numFmtId="177" fontId="7" fillId="5" borderId="47" xfId="0" applyNumberFormat="1" applyFont="1" applyFill="1" applyBorder="1" applyAlignment="1">
      <alignment horizontal="center" vertical="center" wrapText="1"/>
    </xf>
    <xf numFmtId="172" fontId="8" fillId="46" borderId="10" xfId="0" applyNumberFormat="1" applyFont="1" applyFill="1" applyBorder="1" applyAlignment="1">
      <alignment horizontal="center" vertical="center"/>
    </xf>
    <xf numFmtId="49" fontId="8" fillId="60" borderId="10" xfId="0" applyNumberFormat="1" applyFont="1" applyFill="1" applyBorder="1" applyAlignment="1">
      <alignment horizontal="center" vertical="center"/>
    </xf>
    <xf numFmtId="172" fontId="7" fillId="68" borderId="10" xfId="0" applyNumberFormat="1" applyFont="1" applyFill="1" applyBorder="1" applyAlignment="1">
      <alignment horizontal="center" vertical="center"/>
    </xf>
    <xf numFmtId="0" fontId="7" fillId="64" borderId="10" xfId="0" applyFont="1" applyFill="1" applyBorder="1" applyAlignment="1">
      <alignment horizontal="left" vertical="top" wrapText="1"/>
    </xf>
    <xf numFmtId="177" fontId="70" fillId="0" borderId="36" xfId="0" applyNumberFormat="1" applyFont="1" applyFill="1" applyBorder="1" applyAlignment="1">
      <alignment horizontal="center" vertical="top" wrapText="1"/>
    </xf>
    <xf numFmtId="0" fontId="7" fillId="64" borderId="10" xfId="0" applyFont="1" applyFill="1" applyBorder="1" applyAlignment="1">
      <alignment horizontal="center"/>
    </xf>
    <xf numFmtId="0" fontId="7" fillId="0" borderId="30" xfId="39" applyFont="1" applyFill="1" applyBorder="1" applyAlignment="1">
      <alignment horizontal="center" vertical="center" wrapText="1"/>
      <protection/>
    </xf>
    <xf numFmtId="172" fontId="69" fillId="0" borderId="35" xfId="0" applyNumberFormat="1" applyFont="1" applyFill="1" applyBorder="1" applyAlignment="1">
      <alignment horizontal="center" vertical="center"/>
    </xf>
    <xf numFmtId="0" fontId="70" fillId="0" borderId="35" xfId="0" applyFont="1" applyFill="1" applyBorder="1" applyAlignment="1">
      <alignment horizontal="left" vertical="top" wrapText="1"/>
    </xf>
    <xf numFmtId="0" fontId="70" fillId="0" borderId="15" xfId="0" applyFont="1" applyBorder="1" applyAlignment="1">
      <alignment horizontal="left" vertical="center"/>
    </xf>
    <xf numFmtId="0" fontId="7" fillId="0" borderId="15" xfId="0" applyFont="1" applyFill="1" applyBorder="1" applyAlignment="1">
      <alignment horizontal="left" vertical="center" wrapText="1"/>
    </xf>
    <xf numFmtId="49" fontId="7" fillId="35" borderId="15" xfId="0" applyNumberFormat="1" applyFont="1" applyFill="1" applyBorder="1" applyAlignment="1">
      <alignment horizontal="center" vertical="center"/>
    </xf>
    <xf numFmtId="49" fontId="7" fillId="35" borderId="12" xfId="0" applyNumberFormat="1" applyFont="1" applyFill="1" applyBorder="1" applyAlignment="1">
      <alignment horizontal="center" vertical="center"/>
    </xf>
    <xf numFmtId="0" fontId="7" fillId="60" borderId="32" xfId="0" applyFont="1" applyFill="1" applyBorder="1" applyAlignment="1">
      <alignment horizontal="left" vertical="top" wrapText="1"/>
    </xf>
    <xf numFmtId="177" fontId="69" fillId="0" borderId="36" xfId="0" applyNumberFormat="1" applyFont="1" applyFill="1" applyBorder="1" applyAlignment="1">
      <alignment horizontal="center" vertical="top" wrapText="1"/>
    </xf>
    <xf numFmtId="0" fontId="7" fillId="0" borderId="12" xfId="0" applyFont="1" applyFill="1" applyBorder="1" applyAlignment="1">
      <alignment horizontal="left" vertical="center" wrapText="1"/>
    </xf>
    <xf numFmtId="0" fontId="69" fillId="0" borderId="32" xfId="0" applyFont="1" applyFill="1" applyBorder="1" applyAlignment="1">
      <alignment horizontal="left" vertical="top" wrapText="1"/>
    </xf>
    <xf numFmtId="0" fontId="7" fillId="0" borderId="10" xfId="0" applyFont="1" applyFill="1" applyBorder="1" applyAlignment="1">
      <alignment horizontal="center" vertical="center" wrapText="1"/>
    </xf>
    <xf numFmtId="49" fontId="7" fillId="0" borderId="45" xfId="0" applyNumberFormat="1" applyFont="1" applyBorder="1" applyAlignment="1">
      <alignment horizontal="center" vertical="center"/>
    </xf>
    <xf numFmtId="0" fontId="7" fillId="0" borderId="16" xfId="39" applyFont="1" applyFill="1" applyBorder="1" applyAlignment="1">
      <alignment horizontal="center" vertical="center" wrapText="1"/>
      <protection/>
    </xf>
    <xf numFmtId="172" fontId="69" fillId="0" borderId="34" xfId="0" applyNumberFormat="1" applyFont="1" applyFill="1" applyBorder="1" applyAlignment="1">
      <alignment horizontal="center" vertical="center"/>
    </xf>
    <xf numFmtId="0" fontId="7" fillId="64" borderId="12" xfId="0" applyFont="1" applyFill="1" applyBorder="1" applyAlignment="1">
      <alignment horizontal="center" vertical="center"/>
    </xf>
    <xf numFmtId="0" fontId="70" fillId="0" borderId="12" xfId="0" applyFont="1" applyFill="1" applyBorder="1" applyAlignment="1">
      <alignment vertical="center" wrapText="1"/>
    </xf>
    <xf numFmtId="0" fontId="70" fillId="0" borderId="48" xfId="0" applyFont="1" applyFill="1" applyBorder="1" applyAlignment="1">
      <alignment horizontal="center" vertical="center" wrapText="1"/>
    </xf>
    <xf numFmtId="0" fontId="70" fillId="0" borderId="33" xfId="0" applyFont="1" applyFill="1" applyBorder="1" applyAlignment="1">
      <alignment horizontal="center" vertical="center" wrapText="1"/>
    </xf>
    <xf numFmtId="172" fontId="7" fillId="0" borderId="31" xfId="39" applyNumberFormat="1" applyFont="1" applyFill="1" applyBorder="1" applyAlignment="1">
      <alignment horizontal="center" vertical="center"/>
      <protection/>
    </xf>
    <xf numFmtId="0" fontId="70" fillId="0" borderId="10" xfId="0" applyFont="1" applyFill="1" applyBorder="1" applyAlignment="1">
      <alignment vertical="center" wrapText="1"/>
    </xf>
    <xf numFmtId="0" fontId="70" fillId="0" borderId="38" xfId="0" applyFont="1" applyFill="1" applyBorder="1" applyAlignment="1">
      <alignment horizontal="center" vertical="top" wrapText="1"/>
    </xf>
    <xf numFmtId="172" fontId="7" fillId="0" borderId="34" xfId="0" applyNumberFormat="1" applyFont="1" applyFill="1" applyBorder="1" applyAlignment="1">
      <alignment horizontal="center" vertical="center"/>
    </xf>
    <xf numFmtId="172" fontId="7" fillId="40" borderId="10" xfId="0" applyNumberFormat="1" applyFont="1" applyFill="1" applyBorder="1" applyAlignment="1">
      <alignment vertical="center"/>
    </xf>
    <xf numFmtId="172" fontId="8" fillId="49" borderId="10" xfId="0" applyNumberFormat="1" applyFont="1" applyFill="1" applyBorder="1" applyAlignment="1">
      <alignment horizontal="center" vertical="center" wrapText="1"/>
    </xf>
    <xf numFmtId="172" fontId="7" fillId="49"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172" fontId="70" fillId="0" borderId="38" xfId="0" applyNumberFormat="1" applyFont="1" applyFill="1" applyBorder="1" applyAlignment="1">
      <alignment horizontal="center" vertical="center"/>
    </xf>
    <xf numFmtId="172" fontId="8" fillId="96" borderId="10" xfId="0" applyNumberFormat="1" applyFont="1" applyFill="1" applyBorder="1" applyAlignment="1">
      <alignment horizontal="center" vertical="center"/>
    </xf>
    <xf numFmtId="49" fontId="8" fillId="87" borderId="12" xfId="0" applyNumberFormat="1" applyFont="1" applyFill="1" applyBorder="1" applyAlignment="1">
      <alignment horizontal="center" vertical="top"/>
    </xf>
    <xf numFmtId="49" fontId="8" fillId="35" borderId="15" xfId="0" applyNumberFormat="1" applyFont="1" applyFill="1" applyBorder="1" applyAlignment="1">
      <alignment horizontal="left" vertical="center"/>
    </xf>
    <xf numFmtId="172" fontId="70" fillId="0" borderId="46" xfId="0" applyNumberFormat="1" applyFont="1" applyFill="1" applyBorder="1" applyAlignment="1">
      <alignment horizontal="center" vertical="center"/>
    </xf>
    <xf numFmtId="172" fontId="70" fillId="90" borderId="46" xfId="0" applyNumberFormat="1" applyFont="1" applyFill="1" applyBorder="1" applyAlignment="1">
      <alignment horizontal="center" vertical="center"/>
    </xf>
    <xf numFmtId="172" fontId="7" fillId="91" borderId="15" xfId="0" applyNumberFormat="1" applyFont="1" applyFill="1" applyBorder="1" applyAlignment="1">
      <alignment horizontal="center" vertical="center"/>
    </xf>
    <xf numFmtId="0" fontId="70" fillId="0" borderId="35" xfId="0" applyFont="1" applyBorder="1" applyAlignment="1">
      <alignment horizontal="center" vertical="top" wrapText="1"/>
    </xf>
    <xf numFmtId="0" fontId="70" fillId="0" borderId="37" xfId="0" applyFont="1" applyBorder="1" applyAlignment="1">
      <alignment horizontal="center" vertical="top" wrapText="1"/>
    </xf>
    <xf numFmtId="0" fontId="72" fillId="0" borderId="10" xfId="0" applyFont="1" applyFill="1" applyBorder="1" applyAlignment="1">
      <alignment horizontal="center" vertical="center"/>
    </xf>
    <xf numFmtId="172" fontId="70" fillId="0" borderId="10" xfId="0" applyNumberFormat="1" applyFont="1" applyFill="1" applyBorder="1" applyAlignment="1">
      <alignment horizontal="center" vertical="center"/>
    </xf>
    <xf numFmtId="172" fontId="7" fillId="0" borderId="10" xfId="39" applyNumberFormat="1" applyFont="1" applyFill="1" applyBorder="1" applyAlignment="1">
      <alignment horizontal="center" vertical="center" wrapText="1"/>
      <protection/>
    </xf>
    <xf numFmtId="0" fontId="72" fillId="90" borderId="10" xfId="0" applyFont="1" applyFill="1" applyBorder="1" applyAlignment="1">
      <alignment horizontal="center" vertical="center"/>
    </xf>
    <xf numFmtId="0" fontId="70" fillId="90" borderId="10" xfId="0" applyFont="1" applyFill="1" applyBorder="1" applyAlignment="1">
      <alignment horizontal="center" vertical="center"/>
    </xf>
    <xf numFmtId="0" fontId="70" fillId="97" borderId="10" xfId="0" applyFont="1" applyFill="1" applyBorder="1" applyAlignment="1">
      <alignment horizontal="center" vertical="center"/>
    </xf>
    <xf numFmtId="0" fontId="7" fillId="35" borderId="10" xfId="0" applyFont="1" applyFill="1" applyBorder="1" applyAlignment="1">
      <alignment vertical="center"/>
    </xf>
    <xf numFmtId="0" fontId="7" fillId="0" borderId="15" xfId="0" applyFont="1" applyBorder="1" applyAlignment="1">
      <alignment horizontal="center" vertical="center" textRotation="90" wrapText="1"/>
    </xf>
    <xf numFmtId="0" fontId="7" fillId="58" borderId="10" xfId="0" applyFont="1" applyFill="1" applyBorder="1" applyAlignment="1">
      <alignment horizontal="center" vertical="center" textRotation="90" wrapText="1"/>
    </xf>
    <xf numFmtId="49" fontId="70" fillId="0" borderId="32" xfId="0" applyNumberFormat="1" applyFont="1" applyFill="1" applyBorder="1" applyAlignment="1">
      <alignment horizontal="center" vertical="top" textRotation="90" wrapText="1"/>
    </xf>
    <xf numFmtId="49" fontId="70" fillId="0" borderId="32" xfId="0" applyNumberFormat="1" applyFont="1" applyFill="1" applyBorder="1" applyAlignment="1">
      <alignment horizontal="center" vertical="center" textRotation="90"/>
    </xf>
    <xf numFmtId="0" fontId="7" fillId="0" borderId="10" xfId="0" applyFont="1" applyBorder="1" applyAlignment="1">
      <alignment horizontal="center" vertical="center" textRotation="90"/>
    </xf>
    <xf numFmtId="49" fontId="70" fillId="0" borderId="34" xfId="0" applyNumberFormat="1" applyFont="1" applyFill="1" applyBorder="1" applyAlignment="1">
      <alignment horizontal="center" vertical="top" textRotation="90" wrapText="1"/>
    </xf>
    <xf numFmtId="0" fontId="7" fillId="0" borderId="12" xfId="0" applyFont="1" applyBorder="1" applyAlignment="1">
      <alignment horizontal="center" vertical="center" textRotation="90" wrapText="1"/>
    </xf>
    <xf numFmtId="0" fontId="7" fillId="6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48" borderId="10" xfId="0" applyFont="1" applyFill="1" applyBorder="1" applyAlignment="1">
      <alignment wrapText="1"/>
    </xf>
    <xf numFmtId="0" fontId="8" fillId="48" borderId="10" xfId="0" applyFont="1" applyFill="1" applyBorder="1" applyAlignment="1">
      <alignment horizontal="center"/>
    </xf>
    <xf numFmtId="0" fontId="30" fillId="48" borderId="10" xfId="0" applyFont="1" applyFill="1" applyBorder="1" applyAlignment="1">
      <alignment/>
    </xf>
    <xf numFmtId="49" fontId="7" fillId="36" borderId="10" xfId="0" applyNumberFormat="1" applyFont="1" applyFill="1" applyBorder="1" applyAlignment="1">
      <alignment horizontal="center"/>
    </xf>
    <xf numFmtId="49" fontId="8" fillId="36" borderId="10" xfId="0" applyNumberFormat="1" applyFont="1" applyFill="1" applyBorder="1" applyAlignment="1">
      <alignment/>
    </xf>
    <xf numFmtId="49" fontId="8" fillId="37" borderId="10" xfId="0" applyNumberFormat="1" applyFont="1" applyFill="1" applyBorder="1" applyAlignment="1">
      <alignment/>
    </xf>
    <xf numFmtId="49" fontId="8" fillId="0" borderId="10" xfId="0" applyNumberFormat="1" applyFont="1" applyBorder="1" applyAlignment="1">
      <alignment horizontal="center" vertical="top"/>
    </xf>
    <xf numFmtId="0" fontId="7" fillId="0" borderId="10" xfId="0" applyFont="1" applyFill="1" applyBorder="1" applyAlignment="1">
      <alignment horizontal="left" vertical="top" wrapText="1"/>
    </xf>
    <xf numFmtId="0" fontId="7" fillId="0" borderId="12" xfId="0" applyFont="1" applyBorder="1" applyAlignment="1">
      <alignment horizontal="center" vertical="center"/>
    </xf>
    <xf numFmtId="0" fontId="8" fillId="57" borderId="10" xfId="0" applyFont="1" applyFill="1" applyBorder="1" applyAlignment="1">
      <alignment horizontal="center" vertical="center"/>
    </xf>
    <xf numFmtId="172" fontId="8" fillId="57" borderId="10" xfId="0" applyNumberFormat="1" applyFont="1" applyFill="1" applyBorder="1" applyAlignment="1">
      <alignment horizontal="center" vertical="center"/>
    </xf>
    <xf numFmtId="49" fontId="8" fillId="36" borderId="10" xfId="0" applyNumberFormat="1" applyFont="1" applyFill="1" applyBorder="1" applyAlignment="1">
      <alignment vertical="center"/>
    </xf>
    <xf numFmtId="49" fontId="8" fillId="37" borderId="10" xfId="0" applyNumberFormat="1" applyFont="1" applyFill="1" applyBorder="1" applyAlignment="1">
      <alignment vertical="center"/>
    </xf>
    <xf numFmtId="0" fontId="8" fillId="0" borderId="12" xfId="0" applyFont="1" applyBorder="1" applyAlignment="1">
      <alignment horizontal="center" vertical="center"/>
    </xf>
    <xf numFmtId="0" fontId="7" fillId="34" borderId="11" xfId="0" applyFont="1" applyFill="1" applyBorder="1" applyAlignment="1">
      <alignment vertical="center" wrapText="1"/>
    </xf>
    <xf numFmtId="0" fontId="7" fillId="34" borderId="11" xfId="0" applyFont="1" applyFill="1" applyBorder="1" applyAlignment="1">
      <alignment horizontal="center" vertical="center"/>
    </xf>
    <xf numFmtId="0" fontId="7" fillId="7" borderId="10" xfId="0" applyFont="1" applyFill="1" applyBorder="1" applyAlignment="1">
      <alignment horizontal="center" vertical="center"/>
    </xf>
    <xf numFmtId="0" fontId="7" fillId="0" borderId="10" xfId="0" applyFont="1" applyBorder="1" applyAlignment="1">
      <alignment wrapText="1"/>
    </xf>
    <xf numFmtId="0" fontId="7" fillId="34" borderId="16" xfId="0" applyFont="1" applyFill="1" applyBorder="1" applyAlignment="1">
      <alignment vertical="center" wrapText="1"/>
    </xf>
    <xf numFmtId="0" fontId="7" fillId="34" borderId="16" xfId="0" applyFont="1" applyFill="1" applyBorder="1" applyAlignment="1">
      <alignment horizontal="center" vertical="center"/>
    </xf>
    <xf numFmtId="0" fontId="7" fillId="7" borderId="12" xfId="0" applyFont="1" applyFill="1" applyBorder="1" applyAlignment="1">
      <alignment horizontal="center" vertical="center"/>
    </xf>
    <xf numFmtId="0" fontId="7" fillId="34" borderId="10" xfId="0" applyFont="1" applyFill="1" applyBorder="1" applyAlignment="1">
      <alignment vertical="center" wrapText="1"/>
    </xf>
    <xf numFmtId="0" fontId="7" fillId="34" borderId="10" xfId="0" applyFont="1" applyFill="1" applyBorder="1" applyAlignment="1">
      <alignment horizontal="center" vertical="center"/>
    </xf>
    <xf numFmtId="0" fontId="7" fillId="0" borderId="12" xfId="0" applyFont="1" applyBorder="1" applyAlignment="1">
      <alignment wrapText="1"/>
    </xf>
    <xf numFmtId="0" fontId="8" fillId="57" borderId="10" xfId="0" applyFont="1" applyFill="1" applyBorder="1" applyAlignment="1">
      <alignment horizontal="center"/>
    </xf>
    <xf numFmtId="172" fontId="8" fillId="98" borderId="10" xfId="0" applyNumberFormat="1" applyFont="1" applyFill="1" applyBorder="1" applyAlignment="1">
      <alignment horizontal="center" vertical="center"/>
    </xf>
    <xf numFmtId="0" fontId="7" fillId="37" borderId="10" xfId="0" applyFont="1" applyFill="1" applyBorder="1" applyAlignment="1">
      <alignment wrapText="1"/>
    </xf>
    <xf numFmtId="0" fontId="7" fillId="37" borderId="10" xfId="0" applyFont="1" applyFill="1" applyBorder="1" applyAlignment="1">
      <alignment horizontal="center"/>
    </xf>
    <xf numFmtId="0" fontId="21" fillId="37" borderId="10" xfId="0" applyFont="1" applyFill="1" applyBorder="1" applyAlignment="1">
      <alignment/>
    </xf>
    <xf numFmtId="0" fontId="8" fillId="36" borderId="10" xfId="0" applyFont="1" applyFill="1" applyBorder="1" applyAlignment="1">
      <alignment/>
    </xf>
    <xf numFmtId="49" fontId="8" fillId="36" borderId="10" xfId="0" applyNumberFormat="1" applyFont="1" applyFill="1" applyBorder="1" applyAlignment="1">
      <alignment horizontal="center" vertical="top"/>
    </xf>
    <xf numFmtId="49" fontId="8" fillId="37" borderId="10" xfId="0" applyNumberFormat="1" applyFont="1" applyFill="1" applyBorder="1" applyAlignment="1">
      <alignment horizontal="center" vertical="top"/>
    </xf>
    <xf numFmtId="0" fontId="7" fillId="60" borderId="10" xfId="0" applyFont="1" applyFill="1" applyBorder="1" applyAlignment="1">
      <alignment vertical="top" wrapText="1"/>
    </xf>
    <xf numFmtId="172" fontId="7" fillId="60" borderId="10" xfId="0" applyNumberFormat="1" applyFont="1" applyFill="1" applyBorder="1" applyAlignment="1">
      <alignment horizontal="center" vertical="center"/>
    </xf>
    <xf numFmtId="0" fontId="7" fillId="57" borderId="10" xfId="0" applyFont="1" applyFill="1" applyBorder="1" applyAlignment="1">
      <alignment horizontal="center" vertical="center"/>
    </xf>
    <xf numFmtId="49" fontId="7" fillId="36" borderId="10" xfId="0" applyNumberFormat="1" applyFont="1" applyFill="1" applyBorder="1" applyAlignment="1">
      <alignment horizontal="center" vertical="top"/>
    </xf>
    <xf numFmtId="49" fontId="7" fillId="37" borderId="10" xfId="0" applyNumberFormat="1" applyFont="1" applyFill="1" applyBorder="1" applyAlignment="1">
      <alignment horizontal="center" vertical="top"/>
    </xf>
    <xf numFmtId="0" fontId="7" fillId="3" borderId="10" xfId="0" applyFont="1" applyFill="1" applyBorder="1" applyAlignment="1">
      <alignment horizontal="center" vertical="top"/>
    </xf>
    <xf numFmtId="0" fontId="7" fillId="0" borderId="10" xfId="0" applyFont="1" applyFill="1" applyBorder="1" applyAlignment="1">
      <alignment horizontal="center" vertical="center"/>
    </xf>
    <xf numFmtId="0" fontId="7" fillId="72" borderId="10" xfId="0" applyFont="1" applyFill="1" applyBorder="1" applyAlignment="1">
      <alignment vertical="center" wrapText="1"/>
    </xf>
    <xf numFmtId="0" fontId="7" fillId="72" borderId="10" xfId="0" applyFont="1" applyFill="1" applyBorder="1" applyAlignment="1">
      <alignment horizontal="center" vertical="center" wrapText="1"/>
    </xf>
    <xf numFmtId="0" fontId="7" fillId="60" borderId="10" xfId="0" applyFont="1" applyFill="1" applyBorder="1" applyAlignment="1">
      <alignment horizontal="left" vertical="center" wrapText="1"/>
    </xf>
    <xf numFmtId="0" fontId="7" fillId="60" borderId="10" xfId="0" applyFont="1" applyFill="1" applyBorder="1" applyAlignment="1">
      <alignment vertical="center" wrapText="1"/>
    </xf>
    <xf numFmtId="0" fontId="7" fillId="58" borderId="10" xfId="0" applyFont="1" applyFill="1" applyBorder="1" applyAlignment="1">
      <alignment vertical="top" wrapText="1"/>
    </xf>
    <xf numFmtId="0" fontId="7" fillId="0" borderId="10" xfId="0" applyFont="1" applyBorder="1" applyAlignment="1">
      <alignment vertical="top"/>
    </xf>
    <xf numFmtId="0" fontId="69" fillId="76" borderId="10" xfId="0" applyFont="1" applyFill="1" applyBorder="1" applyAlignment="1">
      <alignment horizontal="center" vertical="center" wrapText="1"/>
    </xf>
    <xf numFmtId="0" fontId="21" fillId="0" borderId="10" xfId="0" applyFont="1" applyBorder="1" applyAlignment="1">
      <alignment/>
    </xf>
    <xf numFmtId="0" fontId="70" fillId="76" borderId="10" xfId="0" applyFont="1" applyFill="1" applyBorder="1" applyAlignment="1">
      <alignment horizontal="center" vertical="center" wrapText="1"/>
    </xf>
    <xf numFmtId="0" fontId="7" fillId="58" borderId="12" xfId="0" applyFont="1" applyFill="1" applyBorder="1" applyAlignment="1">
      <alignment horizontal="center" vertical="center"/>
    </xf>
    <xf numFmtId="172" fontId="7" fillId="52" borderId="15" xfId="0" applyNumberFormat="1" applyFont="1" applyFill="1" applyBorder="1" applyAlignment="1">
      <alignment horizontal="center" vertical="center"/>
    </xf>
    <xf numFmtId="0" fontId="7" fillId="60" borderId="10" xfId="0" applyNumberFormat="1" applyFont="1" applyFill="1" applyBorder="1" applyAlignment="1">
      <alignment horizontal="left" vertical="top" wrapText="1"/>
    </xf>
    <xf numFmtId="0" fontId="69" fillId="72" borderId="10" xfId="0" applyFont="1" applyFill="1" applyBorder="1" applyAlignment="1">
      <alignment horizontal="left" vertical="top" wrapText="1"/>
    </xf>
    <xf numFmtId="0" fontId="7" fillId="58" borderId="41" xfId="0" applyFont="1" applyFill="1" applyBorder="1" applyAlignment="1">
      <alignment horizontal="center" vertical="center"/>
    </xf>
    <xf numFmtId="49" fontId="8" fillId="36" borderId="15" xfId="0" applyNumberFormat="1" applyFont="1" applyFill="1" applyBorder="1" applyAlignment="1">
      <alignment/>
    </xf>
    <xf numFmtId="49" fontId="8" fillId="37" borderId="15" xfId="0" applyNumberFormat="1" applyFont="1" applyFill="1" applyBorder="1" applyAlignment="1">
      <alignment/>
    </xf>
    <xf numFmtId="0" fontId="7" fillId="0" borderId="12" xfId="0" applyFont="1" applyBorder="1" applyAlignment="1">
      <alignment horizontal="center" vertical="top" wrapText="1"/>
    </xf>
    <xf numFmtId="172" fontId="7" fillId="0" borderId="10" xfId="0" applyNumberFormat="1" applyFont="1" applyBorder="1" applyAlignment="1">
      <alignment vertical="center"/>
    </xf>
    <xf numFmtId="0" fontId="7" fillId="57" borderId="12" xfId="0" applyFont="1" applyFill="1" applyBorder="1" applyAlignment="1">
      <alignment horizontal="center"/>
    </xf>
    <xf numFmtId="172" fontId="8" fillId="57" borderId="12" xfId="0" applyNumberFormat="1" applyFont="1" applyFill="1" applyBorder="1" applyAlignment="1">
      <alignment horizontal="center" vertical="center"/>
    </xf>
    <xf numFmtId="0" fontId="7" fillId="60" borderId="11" xfId="0" applyFont="1" applyFill="1" applyBorder="1" applyAlignment="1">
      <alignment horizontal="left" vertical="top" wrapText="1"/>
    </xf>
    <xf numFmtId="0" fontId="7" fillId="0" borderId="10" xfId="0" applyFont="1" applyBorder="1" applyAlignment="1">
      <alignment horizontal="center" vertical="top" wrapText="1"/>
    </xf>
    <xf numFmtId="0" fontId="7" fillId="5" borderId="10" xfId="0" applyFont="1" applyFill="1" applyBorder="1" applyAlignment="1">
      <alignment horizontal="center" vertical="top"/>
    </xf>
    <xf numFmtId="0" fontId="21" fillId="0" borderId="10" xfId="0" applyFont="1" applyBorder="1" applyAlignment="1">
      <alignment vertical="top" wrapText="1"/>
    </xf>
    <xf numFmtId="0" fontId="7" fillId="0" borderId="45" xfId="0" applyFont="1" applyBorder="1" applyAlignment="1">
      <alignment vertical="top" wrapText="1"/>
    </xf>
    <xf numFmtId="0" fontId="8" fillId="72" borderId="10" xfId="0" applyFont="1" applyFill="1" applyBorder="1" applyAlignment="1">
      <alignment horizontal="center" vertical="center" wrapText="1"/>
    </xf>
    <xf numFmtId="172" fontId="7" fillId="72" borderId="10" xfId="0" applyNumberFormat="1" applyFont="1" applyFill="1" applyBorder="1" applyAlignment="1">
      <alignment horizontal="center" vertical="center" wrapText="1"/>
    </xf>
    <xf numFmtId="172" fontId="7" fillId="60" borderId="10" xfId="0" applyNumberFormat="1" applyFont="1" applyFill="1" applyBorder="1" applyAlignment="1">
      <alignment horizontal="center" vertical="center" wrapText="1"/>
    </xf>
    <xf numFmtId="0" fontId="7" fillId="60" borderId="10" xfId="0" applyFont="1" applyFill="1" applyBorder="1" applyAlignment="1">
      <alignment horizontal="center" vertical="center" wrapText="1"/>
    </xf>
    <xf numFmtId="49" fontId="8" fillId="35" borderId="10" xfId="0" applyNumberFormat="1" applyFont="1" applyFill="1" applyBorder="1" applyAlignment="1">
      <alignment horizontal="center" vertical="top"/>
    </xf>
    <xf numFmtId="49" fontId="7" fillId="35" borderId="10" xfId="0" applyNumberFormat="1" applyFont="1" applyFill="1" applyBorder="1" applyAlignment="1">
      <alignment vertical="top"/>
    </xf>
    <xf numFmtId="172" fontId="7" fillId="34" borderId="10" xfId="0" applyNumberFormat="1" applyFont="1" applyFill="1" applyBorder="1" applyAlignment="1">
      <alignment horizontal="center" vertical="center" wrapText="1"/>
    </xf>
    <xf numFmtId="172" fontId="11" fillId="34" borderId="10" xfId="0" applyNumberFormat="1" applyFont="1" applyFill="1" applyBorder="1" applyAlignment="1">
      <alignment horizontal="center" vertical="center" wrapText="1"/>
    </xf>
    <xf numFmtId="172" fontId="11" fillId="35" borderId="10" xfId="0" applyNumberFormat="1" applyFont="1" applyFill="1" applyBorder="1" applyAlignment="1">
      <alignment horizontal="center" vertical="center"/>
    </xf>
    <xf numFmtId="0" fontId="7" fillId="34" borderId="10" xfId="0" applyFont="1" applyFill="1" applyBorder="1" applyAlignment="1">
      <alignment horizontal="left" vertical="top" wrapText="1"/>
    </xf>
    <xf numFmtId="0" fontId="7" fillId="0" borderId="10" xfId="0" applyFont="1" applyBorder="1" applyAlignment="1">
      <alignment horizontal="center" vertical="top"/>
    </xf>
    <xf numFmtId="0" fontId="7" fillId="74" borderId="10" xfId="0" applyFont="1" applyFill="1" applyBorder="1" applyAlignment="1">
      <alignment horizontal="center" vertical="top"/>
    </xf>
    <xf numFmtId="0" fontId="7" fillId="34" borderId="10" xfId="0" applyFont="1" applyFill="1" applyBorder="1" applyAlignment="1">
      <alignment vertical="top" wrapText="1"/>
    </xf>
    <xf numFmtId="172" fontId="7" fillId="57" borderId="10" xfId="0" applyNumberFormat="1" applyFont="1" applyFill="1" applyBorder="1" applyAlignment="1">
      <alignment horizontal="center" vertical="center"/>
    </xf>
    <xf numFmtId="49" fontId="8" fillId="36" borderId="10" xfId="0" applyNumberFormat="1" applyFont="1" applyFill="1" applyBorder="1" applyAlignment="1">
      <alignment horizontal="center"/>
    </xf>
    <xf numFmtId="49" fontId="8" fillId="37" borderId="10" xfId="0" applyNumberFormat="1" applyFont="1" applyFill="1" applyBorder="1" applyAlignment="1">
      <alignment horizontal="center"/>
    </xf>
    <xf numFmtId="49" fontId="7" fillId="35" borderId="10" xfId="0" applyNumberFormat="1" applyFont="1" applyFill="1" applyBorder="1" applyAlignment="1">
      <alignment horizontal="center" vertical="top"/>
    </xf>
    <xf numFmtId="0" fontId="8" fillId="34" borderId="10" xfId="0" applyFont="1" applyFill="1" applyBorder="1" applyAlignment="1">
      <alignment horizontal="center" vertical="top" wrapText="1"/>
    </xf>
    <xf numFmtId="0" fontId="7" fillId="52" borderId="15" xfId="0" applyFont="1" applyFill="1" applyBorder="1" applyAlignment="1">
      <alignment horizontal="left" vertical="top" wrapText="1"/>
    </xf>
    <xf numFmtId="0" fontId="7" fillId="75" borderId="10" xfId="0" applyFont="1" applyFill="1" applyBorder="1" applyAlignment="1">
      <alignment horizontal="center" vertical="center"/>
    </xf>
    <xf numFmtId="172" fontId="11" fillId="34" borderId="10" xfId="0" applyNumberFormat="1" applyFont="1" applyFill="1" applyBorder="1" applyAlignment="1">
      <alignment horizontal="center" vertical="center"/>
    </xf>
    <xf numFmtId="0" fontId="7" fillId="52" borderId="10" xfId="0" applyFont="1" applyFill="1" applyBorder="1" applyAlignment="1">
      <alignment horizontal="left" vertical="center" wrapText="1"/>
    </xf>
    <xf numFmtId="49" fontId="7" fillId="35" borderId="12" xfId="0" applyNumberFormat="1" applyFont="1" applyFill="1" applyBorder="1" applyAlignment="1">
      <alignment horizontal="center" vertical="top"/>
    </xf>
    <xf numFmtId="0" fontId="8" fillId="58" borderId="10" xfId="0" applyFont="1" applyFill="1" applyBorder="1" applyAlignment="1">
      <alignment horizontal="center" vertical="center"/>
    </xf>
    <xf numFmtId="0" fontId="7" fillId="58" borderId="12" xfId="0" applyFont="1" applyFill="1" applyBorder="1" applyAlignment="1">
      <alignment vertical="center" wrapText="1"/>
    </xf>
    <xf numFmtId="0" fontId="7" fillId="58" borderId="12" xfId="0" applyFont="1" applyFill="1" applyBorder="1" applyAlignment="1">
      <alignment horizontal="center" vertical="center" wrapText="1"/>
    </xf>
    <xf numFmtId="0" fontId="7" fillId="80" borderId="12" xfId="0" applyFont="1" applyFill="1" applyBorder="1" applyAlignment="1">
      <alignment horizontal="center" vertical="center" wrapText="1"/>
    </xf>
    <xf numFmtId="0" fontId="7" fillId="58" borderId="12" xfId="0" applyFont="1" applyFill="1" applyBorder="1" applyAlignment="1">
      <alignment horizontal="left" vertical="center" wrapText="1"/>
    </xf>
    <xf numFmtId="49" fontId="8" fillId="36" borderId="45" xfId="0" applyNumberFormat="1" applyFont="1" applyFill="1" applyBorder="1" applyAlignment="1">
      <alignment horizontal="center" vertical="top"/>
    </xf>
    <xf numFmtId="49" fontId="8" fillId="37" borderId="45" xfId="0" applyNumberFormat="1" applyFont="1" applyFill="1" applyBorder="1" applyAlignment="1">
      <alignment horizontal="center" vertical="top"/>
    </xf>
    <xf numFmtId="49" fontId="8" fillId="35" borderId="45" xfId="0" applyNumberFormat="1" applyFont="1" applyFill="1" applyBorder="1" applyAlignment="1">
      <alignment horizontal="center" vertical="top"/>
    </xf>
    <xf numFmtId="49" fontId="7" fillId="35" borderId="45" xfId="0" applyNumberFormat="1" applyFont="1" applyFill="1" applyBorder="1" applyAlignment="1">
      <alignment horizontal="center" vertical="top"/>
    </xf>
    <xf numFmtId="0" fontId="8" fillId="58" borderId="10" xfId="0" applyFont="1" applyFill="1" applyBorder="1" applyAlignment="1">
      <alignment horizontal="center" vertical="center" wrapText="1"/>
    </xf>
    <xf numFmtId="0" fontId="7" fillId="58" borderId="10" xfId="0" applyFont="1" applyFill="1" applyBorder="1" applyAlignment="1">
      <alignment horizontal="center" vertical="center" wrapText="1"/>
    </xf>
    <xf numFmtId="0" fontId="7" fillId="80" borderId="10" xfId="0" applyFont="1" applyFill="1" applyBorder="1" applyAlignment="1">
      <alignment horizontal="center" vertical="center" wrapText="1"/>
    </xf>
    <xf numFmtId="0" fontId="7" fillId="58" borderId="10" xfId="0" applyFont="1" applyFill="1" applyBorder="1" applyAlignment="1">
      <alignment horizontal="left" vertical="center" wrapText="1"/>
    </xf>
    <xf numFmtId="0" fontId="7" fillId="65" borderId="10" xfId="0" applyFont="1" applyFill="1" applyBorder="1" applyAlignment="1">
      <alignment vertical="center" wrapText="1"/>
    </xf>
    <xf numFmtId="0" fontId="7" fillId="65" borderId="10" xfId="0" applyFont="1" applyFill="1" applyBorder="1" applyAlignment="1">
      <alignment horizontal="center" vertical="center" wrapText="1"/>
    </xf>
    <xf numFmtId="172" fontId="7" fillId="65" borderId="15" xfId="0" applyNumberFormat="1" applyFont="1" applyFill="1" applyBorder="1" applyAlignment="1">
      <alignment horizontal="center" vertical="center"/>
    </xf>
    <xf numFmtId="172" fontId="8" fillId="65" borderId="10" xfId="0" applyNumberFormat="1" applyFont="1" applyFill="1" applyBorder="1" applyAlignment="1">
      <alignment horizontal="center" vertical="center"/>
    </xf>
    <xf numFmtId="0" fontId="7" fillId="65" borderId="10" xfId="0" applyFont="1" applyFill="1" applyBorder="1" applyAlignment="1">
      <alignment horizontal="left" vertical="top" wrapText="1"/>
    </xf>
    <xf numFmtId="0" fontId="7" fillId="60" borderId="10" xfId="0" applyFont="1" applyFill="1" applyBorder="1" applyAlignment="1">
      <alignment vertical="top" wrapText="1"/>
    </xf>
    <xf numFmtId="49" fontId="8" fillId="36" borderId="15" xfId="0" applyNumberFormat="1" applyFont="1" applyFill="1" applyBorder="1" applyAlignment="1">
      <alignment horizontal="center" vertical="top"/>
    </xf>
    <xf numFmtId="172" fontId="7" fillId="65" borderId="45" xfId="0" applyNumberFormat="1" applyFont="1" applyFill="1" applyBorder="1" applyAlignment="1">
      <alignment horizontal="center" vertical="center"/>
    </xf>
    <xf numFmtId="0" fontId="7" fillId="34" borderId="15" xfId="0" applyFont="1" applyFill="1" applyBorder="1" applyAlignment="1">
      <alignment horizontal="center" vertical="top"/>
    </xf>
    <xf numFmtId="172" fontId="7" fillId="34" borderId="15" xfId="0" applyNumberFormat="1" applyFont="1" applyFill="1" applyBorder="1" applyAlignment="1">
      <alignment horizontal="center" vertical="center"/>
    </xf>
    <xf numFmtId="0" fontId="7" fillId="35" borderId="15" xfId="0" applyFont="1" applyFill="1" applyBorder="1" applyAlignment="1">
      <alignment vertical="top" wrapText="1"/>
    </xf>
    <xf numFmtId="0" fontId="7" fillId="35" borderId="15"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0" xfId="0" applyFont="1" applyFill="1" applyBorder="1" applyAlignment="1">
      <alignment horizontal="center" vertical="top"/>
    </xf>
    <xf numFmtId="0" fontId="7" fillId="34" borderId="10" xfId="0" applyFont="1" applyFill="1" applyBorder="1" applyAlignment="1">
      <alignment horizontal="center" vertical="center" wrapText="1"/>
    </xf>
    <xf numFmtId="0" fontId="8" fillId="58" borderId="12" xfId="0" applyFont="1" applyFill="1" applyBorder="1" applyAlignment="1">
      <alignment horizontal="center" vertical="center"/>
    </xf>
    <xf numFmtId="172" fontId="7" fillId="58" borderId="12" xfId="0" applyNumberFormat="1" applyFont="1" applyFill="1" applyBorder="1" applyAlignment="1">
      <alignment horizontal="center" vertical="center"/>
    </xf>
    <xf numFmtId="49" fontId="7" fillId="58" borderId="10" xfId="0" applyNumberFormat="1" applyFont="1" applyFill="1" applyBorder="1" applyAlignment="1">
      <alignment horizontal="center" vertical="center"/>
    </xf>
    <xf numFmtId="0" fontId="7" fillId="57" borderId="12" xfId="0" applyFont="1" applyFill="1" applyBorder="1" applyAlignment="1">
      <alignment horizontal="center" vertical="center"/>
    </xf>
    <xf numFmtId="0" fontId="7" fillId="80" borderId="10" xfId="0" applyFont="1" applyFill="1" applyBorder="1" applyAlignment="1">
      <alignment horizontal="center" vertical="center"/>
    </xf>
    <xf numFmtId="49" fontId="7" fillId="58" borderId="12" xfId="0" applyNumberFormat="1" applyFont="1" applyFill="1" applyBorder="1" applyAlignment="1">
      <alignment horizontal="center" vertical="center"/>
    </xf>
    <xf numFmtId="49" fontId="8" fillId="36" borderId="18" xfId="0" applyNumberFormat="1" applyFont="1" applyFill="1" applyBorder="1" applyAlignment="1">
      <alignment vertical="center"/>
    </xf>
    <xf numFmtId="172" fontId="8" fillId="99" borderId="10" xfId="0" applyNumberFormat="1" applyFont="1" applyFill="1" applyBorder="1" applyAlignment="1">
      <alignment horizontal="center" vertical="center"/>
    </xf>
    <xf numFmtId="0" fontId="7" fillId="5" borderId="12" xfId="0" applyFont="1" applyFill="1" applyBorder="1" applyAlignment="1">
      <alignment horizontal="center" vertical="top"/>
    </xf>
    <xf numFmtId="0" fontId="8" fillId="60" borderId="10" xfId="0" applyFont="1" applyFill="1" applyBorder="1" applyAlignment="1">
      <alignment horizontal="center" vertical="top"/>
    </xf>
    <xf numFmtId="172" fontId="7" fillId="65" borderId="10" xfId="0" applyNumberFormat="1" applyFont="1" applyFill="1" applyBorder="1" applyAlignment="1">
      <alignment vertical="center"/>
    </xf>
    <xf numFmtId="172" fontId="8" fillId="65" borderId="10" xfId="0" applyNumberFormat="1" applyFont="1" applyFill="1" applyBorder="1" applyAlignment="1">
      <alignment horizontal="center" vertical="center" wrapText="1"/>
    </xf>
    <xf numFmtId="0" fontId="7" fillId="34" borderId="31" xfId="0" applyFont="1" applyFill="1" applyBorder="1" applyAlignment="1">
      <alignment vertical="center" wrapText="1"/>
    </xf>
    <xf numFmtId="49" fontId="7" fillId="80" borderId="12" xfId="0" applyNumberFormat="1" applyFont="1" applyFill="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xf>
    <xf numFmtId="49" fontId="7" fillId="37" borderId="10" xfId="0" applyNumberFormat="1" applyFont="1" applyFill="1" applyBorder="1" applyAlignment="1">
      <alignment horizontal="center"/>
    </xf>
    <xf numFmtId="0" fontId="7" fillId="0" borderId="10" xfId="0" applyFont="1" applyFill="1" applyBorder="1" applyAlignment="1">
      <alignment horizontal="left" vertical="center" wrapText="1"/>
    </xf>
    <xf numFmtId="0" fontId="8" fillId="49" borderId="10" xfId="0" applyFont="1" applyFill="1" applyBorder="1" applyAlignment="1">
      <alignment vertical="center"/>
    </xf>
    <xf numFmtId="0" fontId="8" fillId="49" borderId="10" xfId="0" applyFont="1" applyFill="1" applyBorder="1" applyAlignment="1">
      <alignment vertical="center" wrapText="1"/>
    </xf>
    <xf numFmtId="0" fontId="7" fillId="34" borderId="10" xfId="0" applyFont="1" applyFill="1" applyBorder="1" applyAlignment="1">
      <alignment horizontal="justify" vertical="center"/>
    </xf>
    <xf numFmtId="0" fontId="8" fillId="0" borderId="10" xfId="0" applyFont="1" applyBorder="1" applyAlignment="1">
      <alignment/>
    </xf>
    <xf numFmtId="0" fontId="7" fillId="40" borderId="10" xfId="0" applyFont="1" applyFill="1" applyBorder="1" applyAlignment="1">
      <alignment horizontal="left" vertical="center" wrapText="1"/>
    </xf>
    <xf numFmtId="0" fontId="7" fillId="78" borderId="10" xfId="0" applyFont="1" applyFill="1" applyBorder="1" applyAlignment="1">
      <alignment horizontal="center" vertical="center"/>
    </xf>
    <xf numFmtId="0" fontId="7" fillId="40" borderId="10" xfId="0" applyFont="1" applyFill="1" applyBorder="1" applyAlignment="1">
      <alignment vertical="center"/>
    </xf>
    <xf numFmtId="0" fontId="7" fillId="40" borderId="10" xfId="0" applyFont="1" applyFill="1" applyBorder="1" applyAlignment="1">
      <alignment vertical="center" wrapText="1"/>
    </xf>
    <xf numFmtId="0" fontId="7" fillId="73" borderId="10" xfId="0" applyFont="1" applyFill="1" applyBorder="1" applyAlignment="1">
      <alignment horizontal="center" vertical="center"/>
    </xf>
    <xf numFmtId="0" fontId="7" fillId="40" borderId="10" xfId="0" applyFont="1" applyFill="1" applyBorder="1" applyAlignment="1">
      <alignment horizontal="left" vertical="center"/>
    </xf>
    <xf numFmtId="0" fontId="7" fillId="100" borderId="10" xfId="0" applyFont="1" applyFill="1" applyBorder="1" applyAlignment="1">
      <alignment horizontal="center" vertical="center"/>
    </xf>
    <xf numFmtId="172" fontId="8" fillId="39" borderId="10" xfId="0" applyNumberFormat="1" applyFont="1" applyFill="1" applyBorder="1" applyAlignment="1">
      <alignment horizontal="center" vertical="center"/>
    </xf>
    <xf numFmtId="0" fontId="8" fillId="34"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74" borderId="10" xfId="0" applyFont="1" applyFill="1" applyBorder="1" applyAlignment="1">
      <alignment horizontal="center" vertical="center"/>
    </xf>
    <xf numFmtId="0" fontId="31" fillId="34" borderId="10" xfId="0" applyFont="1" applyFill="1" applyBorder="1" applyAlignment="1">
      <alignment horizontal="left" vertical="top" wrapText="1"/>
    </xf>
    <xf numFmtId="0" fontId="7" fillId="60" borderId="10" xfId="0" applyFont="1" applyFill="1" applyBorder="1" applyAlignment="1">
      <alignment horizontal="left" vertical="center" wrapText="1"/>
    </xf>
    <xf numFmtId="0" fontId="7" fillId="34" borderId="10" xfId="0" applyFont="1" applyFill="1" applyBorder="1" applyAlignment="1">
      <alignment horizontal="center"/>
    </xf>
    <xf numFmtId="172" fontId="8" fillId="0" borderId="10" xfId="0" applyNumberFormat="1" applyFont="1" applyFill="1" applyBorder="1" applyAlignment="1">
      <alignment horizontal="center" vertical="center" wrapText="1"/>
    </xf>
    <xf numFmtId="172" fontId="8" fillId="57" borderId="10" xfId="0" applyNumberFormat="1" applyFont="1" applyFill="1" applyBorder="1" applyAlignment="1">
      <alignment horizontal="center" vertical="top" wrapText="1"/>
    </xf>
    <xf numFmtId="172" fontId="8" fillId="57" borderId="10" xfId="0" applyNumberFormat="1" applyFont="1" applyFill="1" applyBorder="1" applyAlignment="1">
      <alignment horizontal="center" vertical="top"/>
    </xf>
    <xf numFmtId="49" fontId="8" fillId="41" borderId="10" xfId="0" applyNumberFormat="1" applyFont="1" applyFill="1" applyBorder="1" applyAlignment="1">
      <alignment horizontal="center" vertical="center"/>
    </xf>
    <xf numFmtId="49" fontId="8" fillId="39" borderId="10" xfId="0" applyNumberFormat="1" applyFont="1" applyFill="1" applyBorder="1" applyAlignment="1">
      <alignment horizontal="center" vertical="center"/>
    </xf>
    <xf numFmtId="49" fontId="8" fillId="45" borderId="10" xfId="0" applyNumberFormat="1" applyFont="1" applyFill="1" applyBorder="1" applyAlignment="1">
      <alignment horizontal="center" vertical="center"/>
    </xf>
    <xf numFmtId="49" fontId="8" fillId="38" borderId="10" xfId="0" applyNumberFormat="1" applyFont="1" applyFill="1" applyBorder="1" applyAlignment="1">
      <alignment horizontal="center" vertical="center"/>
    </xf>
    <xf numFmtId="0" fontId="8" fillId="40" borderId="10" xfId="0" applyFont="1" applyFill="1" applyBorder="1" applyAlignment="1">
      <alignment horizontal="center" vertical="center" wrapText="1"/>
    </xf>
    <xf numFmtId="0" fontId="7" fillId="40" borderId="10" xfId="0" applyFont="1" applyFill="1" applyBorder="1" applyAlignment="1">
      <alignment horizontal="left" vertical="top" wrapText="1"/>
    </xf>
    <xf numFmtId="49" fontId="7" fillId="36" borderId="10" xfId="0" applyNumberFormat="1" applyFont="1" applyFill="1" applyBorder="1" applyAlignment="1">
      <alignment horizontal="center" vertical="center"/>
    </xf>
    <xf numFmtId="172" fontId="8" fillId="41" borderId="10" xfId="0" applyNumberFormat="1" applyFont="1" applyFill="1" applyBorder="1" applyAlignment="1">
      <alignment horizontal="center" vertical="center"/>
    </xf>
    <xf numFmtId="172" fontId="8" fillId="43" borderId="10" xfId="0" applyNumberFormat="1" applyFont="1" applyFill="1" applyBorder="1" applyAlignment="1">
      <alignment horizontal="center" vertical="center"/>
    </xf>
    <xf numFmtId="0" fontId="7" fillId="0" borderId="10" xfId="0" applyFont="1" applyBorder="1" applyAlignment="1">
      <alignment horizontal="center" textRotation="90"/>
    </xf>
    <xf numFmtId="49" fontId="8" fillId="36" borderId="10" xfId="0" applyNumberFormat="1" applyFont="1" applyFill="1" applyBorder="1" applyAlignment="1">
      <alignment horizontal="center"/>
    </xf>
    <xf numFmtId="172" fontId="8" fillId="0" borderId="10"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2" fontId="7" fillId="0" borderId="10" xfId="0" applyNumberFormat="1" applyFont="1" applyBorder="1" applyAlignment="1">
      <alignment horizontal="left" vertical="center" wrapText="1"/>
    </xf>
    <xf numFmtId="1" fontId="7" fillId="34" borderId="12" xfId="0" applyNumberFormat="1" applyFont="1" applyFill="1" applyBorder="1" applyAlignment="1">
      <alignment horizontal="center" vertical="center"/>
    </xf>
    <xf numFmtId="1" fontId="7" fillId="34" borderId="10" xfId="0" applyNumberFormat="1" applyFont="1" applyFill="1" applyBorder="1" applyAlignment="1">
      <alignment horizontal="center" vertical="center" wrapText="1"/>
    </xf>
    <xf numFmtId="1" fontId="7" fillId="0" borderId="10" xfId="0" applyNumberFormat="1" applyFont="1" applyBorder="1" applyAlignment="1">
      <alignment vertical="center" wrapText="1"/>
    </xf>
    <xf numFmtId="1" fontId="7" fillId="34" borderId="30" xfId="0" applyNumberFormat="1" applyFont="1" applyFill="1" applyBorder="1" applyAlignment="1">
      <alignment horizontal="center" vertical="center"/>
    </xf>
    <xf numFmtId="172" fontId="8" fillId="49" borderId="10" xfId="0" applyNumberFormat="1" applyFont="1" applyFill="1" applyBorder="1" applyAlignment="1">
      <alignment horizontal="center" vertical="center" wrapText="1"/>
    </xf>
    <xf numFmtId="1" fontId="7" fillId="0" borderId="10" xfId="0" applyNumberFormat="1" applyFont="1" applyBorder="1" applyAlignment="1">
      <alignment horizontal="center" vertical="center" wrapText="1"/>
    </xf>
    <xf numFmtId="1" fontId="7" fillId="5"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10" xfId="0" applyNumberFormat="1" applyFont="1" applyBorder="1" applyAlignment="1">
      <alignment horizontal="left" vertical="center" wrapText="1"/>
    </xf>
    <xf numFmtId="0" fontId="7" fillId="34" borderId="11" xfId="0" applyFont="1" applyFill="1" applyBorder="1" applyAlignment="1">
      <alignment vertical="top" wrapText="1"/>
    </xf>
    <xf numFmtId="0" fontId="7" fillId="34" borderId="10"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34" borderId="0" xfId="0" applyFont="1" applyFill="1" applyBorder="1" applyAlignment="1">
      <alignment vertical="top" wrapText="1"/>
    </xf>
    <xf numFmtId="172" fontId="8" fillId="77" borderId="10" xfId="0" applyNumberFormat="1" applyFont="1" applyFill="1" applyBorder="1" applyAlignment="1">
      <alignment horizontal="center" vertical="center" wrapText="1"/>
    </xf>
    <xf numFmtId="172" fontId="8" fillId="39"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7" fillId="0" borderId="10" xfId="0" applyFont="1" applyBorder="1" applyAlignment="1">
      <alignment wrapText="1"/>
    </xf>
    <xf numFmtId="0" fontId="7" fillId="0" borderId="10" xfId="0" applyFont="1" applyFill="1" applyBorder="1" applyAlignment="1">
      <alignment wrapText="1"/>
    </xf>
    <xf numFmtId="0" fontId="8" fillId="49" borderId="10" xfId="0" applyFont="1" applyFill="1" applyBorder="1" applyAlignment="1">
      <alignment horizontal="center" vertical="center"/>
    </xf>
    <xf numFmtId="172" fontId="8" fillId="49" borderId="10" xfId="0" applyNumberFormat="1" applyFont="1" applyFill="1" applyBorder="1" applyAlignment="1">
      <alignment horizontal="center" vertical="center"/>
    </xf>
    <xf numFmtId="2" fontId="7" fillId="0" borderId="10" xfId="0" applyNumberFormat="1" applyFont="1" applyFill="1" applyBorder="1" applyAlignment="1">
      <alignment horizontal="left" vertical="center" wrapText="1"/>
    </xf>
    <xf numFmtId="1" fontId="7" fillId="50" borderId="10" xfId="0" applyNumberFormat="1" applyFont="1" applyFill="1" applyBorder="1" applyAlignment="1">
      <alignment horizontal="center" vertical="center"/>
    </xf>
    <xf numFmtId="172" fontId="7" fillId="101" borderId="10" xfId="0" applyNumberFormat="1" applyFont="1" applyFill="1" applyBorder="1" applyAlignment="1">
      <alignment horizontal="center" vertical="center"/>
    </xf>
    <xf numFmtId="1" fontId="7" fillId="102" borderId="10" xfId="0" applyNumberFormat="1" applyFont="1" applyFill="1" applyBorder="1" applyAlignment="1">
      <alignment horizontal="center" vertical="center"/>
    </xf>
    <xf numFmtId="0" fontId="8" fillId="103" borderId="10" xfId="0" applyFont="1" applyFill="1" applyBorder="1" applyAlignment="1">
      <alignment horizontal="left" vertical="center" wrapText="1"/>
    </xf>
    <xf numFmtId="172" fontId="8" fillId="103" borderId="10" xfId="0" applyNumberFormat="1" applyFont="1" applyFill="1" applyBorder="1" applyAlignment="1">
      <alignment horizontal="center" vertical="center" wrapText="1"/>
    </xf>
    <xf numFmtId="172" fontId="8" fillId="39" borderId="10" xfId="0" applyNumberFormat="1" applyFont="1" applyFill="1" applyBorder="1" applyAlignment="1">
      <alignment horizontal="center" vertical="center"/>
    </xf>
    <xf numFmtId="0" fontId="8" fillId="0" borderId="12" xfId="0" applyFont="1" applyBorder="1" applyAlignment="1">
      <alignment horizontal="center" vertical="center"/>
    </xf>
    <xf numFmtId="49" fontId="7" fillId="0" borderId="12" xfId="0" applyNumberFormat="1" applyFont="1" applyFill="1" applyBorder="1" applyAlignment="1">
      <alignment horizontal="left" vertical="center" wrapText="1"/>
    </xf>
    <xf numFmtId="49" fontId="7" fillId="0" borderId="12" xfId="0" applyNumberFormat="1" applyFont="1" applyFill="1" applyBorder="1" applyAlignment="1">
      <alignment horizontal="center" vertical="center"/>
    </xf>
    <xf numFmtId="0" fontId="7" fillId="75" borderId="12" xfId="0" applyFont="1" applyFill="1" applyBorder="1" applyAlignment="1">
      <alignment horizontal="center" vertical="center"/>
    </xf>
    <xf numFmtId="0" fontId="7" fillId="34" borderId="12" xfId="0" applyFont="1" applyFill="1" applyBorder="1" applyAlignment="1">
      <alignment horizontal="center" vertical="center"/>
    </xf>
    <xf numFmtId="0" fontId="7" fillId="0" borderId="12" xfId="0" applyFont="1" applyFill="1" applyBorder="1" applyAlignment="1">
      <alignment horizontal="center" wrapText="1"/>
    </xf>
    <xf numFmtId="0" fontId="8" fillId="0" borderId="15" xfId="0" applyFont="1" applyBorder="1" applyAlignment="1">
      <alignment horizontal="center" vertical="center"/>
    </xf>
    <xf numFmtId="172" fontId="7" fillId="34" borderId="15" xfId="0" applyNumberFormat="1"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10" xfId="0" applyFont="1" applyBorder="1" applyAlignment="1">
      <alignment horizontal="left" wrapText="1"/>
    </xf>
    <xf numFmtId="0" fontId="8" fillId="0" borderId="10" xfId="0" applyFont="1" applyBorder="1" applyAlignment="1">
      <alignment horizontal="center" vertical="center" wrapText="1"/>
    </xf>
    <xf numFmtId="0" fontId="8" fillId="49" borderId="10" xfId="0" applyFont="1" applyFill="1" applyBorder="1" applyAlignment="1">
      <alignment vertical="center"/>
    </xf>
    <xf numFmtId="0" fontId="8" fillId="40" borderId="10" xfId="0" applyFont="1" applyFill="1" applyBorder="1" applyAlignment="1">
      <alignment horizontal="center" vertical="center"/>
    </xf>
    <xf numFmtId="172" fontId="7" fillId="0" borderId="10" xfId="0" applyNumberFormat="1" applyFont="1" applyFill="1" applyBorder="1" applyAlignment="1">
      <alignment horizontal="center" vertical="center" wrapText="1"/>
    </xf>
    <xf numFmtId="0" fontId="7" fillId="78" borderId="10" xfId="0" applyFont="1" applyFill="1" applyBorder="1" applyAlignment="1">
      <alignment horizontal="center" vertical="center"/>
    </xf>
    <xf numFmtId="0" fontId="8" fillId="77" borderId="10" xfId="0" applyFont="1" applyFill="1" applyBorder="1" applyAlignment="1">
      <alignment horizontal="center" vertical="center"/>
    </xf>
    <xf numFmtId="172" fontId="8" fillId="41" borderId="10" xfId="0" applyNumberFormat="1" applyFont="1" applyFill="1" applyBorder="1" applyAlignment="1">
      <alignment horizontal="center" vertical="center"/>
    </xf>
    <xf numFmtId="0" fontId="8" fillId="41" borderId="10" xfId="0" applyFont="1" applyFill="1" applyBorder="1" applyAlignment="1">
      <alignment horizontal="center" vertical="center"/>
    </xf>
    <xf numFmtId="49" fontId="8" fillId="41" borderId="10" xfId="0" applyNumberFormat="1" applyFont="1" applyFill="1" applyBorder="1" applyAlignment="1">
      <alignment horizontal="left" vertical="center"/>
    </xf>
    <xf numFmtId="172" fontId="8" fillId="77" borderId="10" xfId="0" applyNumberFormat="1" applyFont="1" applyFill="1" applyBorder="1" applyAlignment="1">
      <alignment horizontal="center" vertical="center"/>
    </xf>
    <xf numFmtId="0" fontId="7" fillId="77" borderId="10" xfId="0" applyFont="1" applyFill="1" applyBorder="1" applyAlignment="1">
      <alignment horizontal="center"/>
    </xf>
    <xf numFmtId="0" fontId="7" fillId="77" borderId="10" xfId="0" applyFont="1" applyFill="1" applyBorder="1" applyAlignment="1">
      <alignment horizontal="center" vertical="center"/>
    </xf>
    <xf numFmtId="2" fontId="7" fillId="34" borderId="10" xfId="0" applyNumberFormat="1" applyFont="1" applyFill="1" applyBorder="1" applyAlignment="1">
      <alignment horizontal="left" vertical="center" wrapText="1"/>
    </xf>
    <xf numFmtId="172" fontId="8" fillId="40" borderId="10" xfId="0" applyNumberFormat="1" applyFont="1" applyFill="1" applyBorder="1" applyAlignment="1">
      <alignment horizontal="center" vertical="center"/>
    </xf>
    <xf numFmtId="49" fontId="8" fillId="0" borderId="12" xfId="0" applyNumberFormat="1" applyFont="1" applyBorder="1" applyAlignment="1">
      <alignment horizontal="center" vertical="center"/>
    </xf>
    <xf numFmtId="172" fontId="7" fillId="0" borderId="12" xfId="0" applyNumberFormat="1" applyFont="1" applyBorder="1" applyAlignment="1">
      <alignment horizontal="center" vertical="center"/>
    </xf>
    <xf numFmtId="49" fontId="7" fillId="0" borderId="10" xfId="0" applyNumberFormat="1" applyFont="1" applyFill="1" applyBorder="1" applyAlignment="1">
      <alignment vertical="center" wrapText="1"/>
    </xf>
    <xf numFmtId="0" fontId="11" fillId="0" borderId="12" xfId="0" applyFont="1" applyBorder="1" applyAlignment="1">
      <alignment horizontal="left" vertical="top" wrapText="1"/>
    </xf>
    <xf numFmtId="49" fontId="8" fillId="0" borderId="12" xfId="0" applyNumberFormat="1" applyFont="1" applyFill="1" applyBorder="1" applyAlignment="1">
      <alignment horizontal="center" vertical="center"/>
    </xf>
    <xf numFmtId="0" fontId="11" fillId="0" borderId="11" xfId="0" applyFont="1" applyBorder="1" applyAlignment="1">
      <alignment vertical="center"/>
    </xf>
    <xf numFmtId="49" fontId="7" fillId="7" borderId="12" xfId="0" applyNumberFormat="1" applyFont="1" applyFill="1" applyBorder="1" applyAlignment="1">
      <alignment horizontal="center" vertical="center"/>
    </xf>
    <xf numFmtId="0" fontId="11" fillId="0" borderId="11" xfId="0" applyFont="1" applyFill="1" applyBorder="1" applyAlignment="1">
      <alignment horizontal="left" vertical="center" wrapText="1"/>
    </xf>
    <xf numFmtId="49" fontId="7" fillId="5" borderId="12" xfId="0" applyNumberFormat="1" applyFont="1" applyFill="1" applyBorder="1" applyAlignment="1">
      <alignment horizontal="center" vertical="center"/>
    </xf>
    <xf numFmtId="172" fontId="7" fillId="0" borderId="49" xfId="0" applyNumberFormat="1" applyFont="1" applyBorder="1" applyAlignment="1">
      <alignment horizontal="center" vertical="center"/>
    </xf>
    <xf numFmtId="0" fontId="70" fillId="0" borderId="32" xfId="0" applyFont="1" applyBorder="1" applyAlignment="1">
      <alignment vertical="center" wrapText="1"/>
    </xf>
    <xf numFmtId="0" fontId="70" fillId="0" borderId="34" xfId="0" applyFont="1" applyFill="1" applyBorder="1" applyAlignment="1">
      <alignment horizontal="left" vertical="center" wrapText="1"/>
    </xf>
    <xf numFmtId="0" fontId="8" fillId="62" borderId="10" xfId="0" applyFont="1" applyFill="1" applyBorder="1" applyAlignment="1">
      <alignment horizontal="center" vertical="center"/>
    </xf>
    <xf numFmtId="172" fontId="8" fillId="62" borderId="10" xfId="0" applyNumberFormat="1" applyFont="1" applyFill="1" applyBorder="1" applyAlignment="1">
      <alignment horizontal="center" vertical="center"/>
    </xf>
    <xf numFmtId="49" fontId="7" fillId="0" borderId="12" xfId="0" applyNumberFormat="1" applyFont="1" applyFill="1" applyBorder="1" applyAlignment="1">
      <alignment horizontal="left" vertical="top" wrapText="1"/>
    </xf>
    <xf numFmtId="0" fontId="7" fillId="62" borderId="10" xfId="0" applyFont="1" applyFill="1" applyBorder="1" applyAlignment="1">
      <alignment horizontal="center" vertical="center"/>
    </xf>
    <xf numFmtId="49" fontId="7" fillId="3" borderId="12" xfId="0" applyNumberFormat="1" applyFont="1" applyFill="1" applyBorder="1" applyAlignment="1">
      <alignment horizontal="center" vertical="center"/>
    </xf>
    <xf numFmtId="172" fontId="8" fillId="43" borderId="10" xfId="0" applyNumberFormat="1" applyFont="1" applyFill="1" applyBorder="1" applyAlignment="1">
      <alignment horizontal="center" vertical="center"/>
    </xf>
    <xf numFmtId="0" fontId="0" fillId="0" borderId="18" xfId="0" applyBorder="1" applyAlignment="1">
      <alignment/>
    </xf>
    <xf numFmtId="0" fontId="9" fillId="0" borderId="10" xfId="0" applyFont="1" applyFill="1" applyBorder="1" applyAlignment="1">
      <alignment horizontal="center" vertical="center"/>
    </xf>
    <xf numFmtId="49" fontId="9" fillId="55" borderId="10" xfId="0" applyNumberFormat="1" applyFont="1" applyFill="1" applyBorder="1" applyAlignment="1">
      <alignment horizontal="left" vertical="top"/>
    </xf>
    <xf numFmtId="49" fontId="9" fillId="55" borderId="10" xfId="0" applyNumberFormat="1" applyFont="1" applyFill="1" applyBorder="1" applyAlignment="1">
      <alignment horizontal="center" vertical="top"/>
    </xf>
    <xf numFmtId="49" fontId="9" fillId="42" borderId="10" xfId="0" applyNumberFormat="1" applyFont="1" applyFill="1" applyBorder="1" applyAlignment="1">
      <alignment horizontal="center" vertical="top"/>
    </xf>
    <xf numFmtId="49" fontId="9" fillId="55" borderId="10" xfId="0" applyNumberFormat="1" applyFont="1" applyFill="1" applyBorder="1" applyAlignment="1">
      <alignment horizontal="center" vertical="center"/>
    </xf>
    <xf numFmtId="49" fontId="9" fillId="42"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172" fontId="11" fillId="0" borderId="10" xfId="0" applyNumberFormat="1" applyFont="1" applyFill="1" applyBorder="1" applyAlignment="1">
      <alignment horizontal="center" vertical="center"/>
    </xf>
    <xf numFmtId="0" fontId="11" fillId="0" borderId="11" xfId="43" applyFont="1" applyBorder="1" applyAlignment="1">
      <alignment wrapText="1"/>
      <protection/>
    </xf>
    <xf numFmtId="0" fontId="7" fillId="0" borderId="11" xfId="43" applyFont="1" applyBorder="1" applyAlignment="1">
      <alignment horizontal="center"/>
      <protection/>
    </xf>
    <xf numFmtId="0" fontId="7" fillId="7" borderId="11" xfId="43" applyFont="1" applyFill="1" applyBorder="1" applyAlignment="1">
      <alignment horizontal="center"/>
      <protection/>
    </xf>
    <xf numFmtId="49" fontId="11" fillId="34" borderId="11" xfId="43" applyNumberFormat="1" applyFont="1" applyFill="1" applyBorder="1" applyAlignment="1">
      <alignment horizontal="center" vertical="center"/>
      <protection/>
    </xf>
    <xf numFmtId="49" fontId="11" fillId="75" borderId="11" xfId="43" applyNumberFormat="1" applyFont="1" applyFill="1" applyBorder="1" applyAlignment="1">
      <alignment horizontal="center" vertical="center"/>
      <protection/>
    </xf>
    <xf numFmtId="0" fontId="11" fillId="34" borderId="11" xfId="43" applyFont="1" applyFill="1" applyBorder="1" applyAlignment="1">
      <alignment horizontal="left" vertical="center" wrapText="1"/>
      <protection/>
    </xf>
    <xf numFmtId="0" fontId="9" fillId="46" borderId="10" xfId="0" applyFont="1" applyFill="1" applyBorder="1" applyAlignment="1">
      <alignment horizontal="left" vertical="top" wrapText="1"/>
    </xf>
    <xf numFmtId="172" fontId="9" fillId="46" borderId="10" xfId="0" applyNumberFormat="1" applyFont="1" applyFill="1" applyBorder="1" applyAlignment="1">
      <alignment horizontal="center" vertical="center" wrapText="1"/>
    </xf>
    <xf numFmtId="49" fontId="9" fillId="98" borderId="10" xfId="0" applyNumberFormat="1" applyFont="1" applyFill="1" applyBorder="1" applyAlignment="1">
      <alignment horizontal="center" vertical="top"/>
    </xf>
    <xf numFmtId="49" fontId="9" fillId="42" borderId="10" xfId="0" applyNumberFormat="1" applyFont="1" applyFill="1" applyBorder="1" applyAlignment="1">
      <alignment horizontal="right" vertical="top"/>
    </xf>
    <xf numFmtId="172" fontId="9" fillId="42" borderId="10" xfId="0" applyNumberFormat="1" applyFont="1" applyFill="1" applyBorder="1" applyAlignment="1">
      <alignment horizontal="center" vertical="center"/>
    </xf>
    <xf numFmtId="49" fontId="8" fillId="98" borderId="11" xfId="43" applyNumberFormat="1" applyFont="1" applyFill="1" applyBorder="1" applyAlignment="1">
      <alignment horizontal="center" vertical="top"/>
      <protection/>
    </xf>
    <xf numFmtId="49" fontId="8" fillId="42" borderId="11" xfId="43" applyNumberFormat="1" applyFont="1" applyFill="1" applyBorder="1" applyAlignment="1">
      <alignment horizontal="center" vertical="top"/>
      <protection/>
    </xf>
    <xf numFmtId="49" fontId="9" fillId="0" borderId="12" xfId="0" applyNumberFormat="1" applyFont="1" applyFill="1" applyBorder="1" applyAlignment="1">
      <alignment horizontal="center" vertical="center"/>
    </xf>
    <xf numFmtId="0" fontId="7" fillId="0" borderId="50" xfId="43" applyFont="1" applyBorder="1" applyAlignment="1">
      <alignment horizontal="center" vertical="center"/>
      <protection/>
    </xf>
    <xf numFmtId="0" fontId="7" fillId="7" borderId="50" xfId="43" applyFont="1" applyFill="1" applyBorder="1" applyAlignment="1">
      <alignment horizontal="center" vertical="center"/>
      <protection/>
    </xf>
    <xf numFmtId="0" fontId="11" fillId="0" borderId="12" xfId="0" applyFont="1" applyBorder="1" applyAlignment="1">
      <alignment horizontal="center"/>
    </xf>
    <xf numFmtId="0" fontId="9" fillId="46" borderId="10" xfId="0" applyFont="1" applyFill="1" applyBorder="1" applyAlignment="1">
      <alignment horizontal="center" vertical="center" wrapText="1"/>
    </xf>
    <xf numFmtId="49" fontId="7" fillId="0" borderId="50" xfId="43" applyNumberFormat="1" applyFont="1" applyBorder="1" applyAlignment="1">
      <alignment horizontal="center" vertical="center"/>
      <protection/>
    </xf>
    <xf numFmtId="49" fontId="7" fillId="7" borderId="50" xfId="43" applyNumberFormat="1" applyFont="1" applyFill="1" applyBorder="1" applyAlignment="1">
      <alignment horizontal="center" vertical="center"/>
      <protection/>
    </xf>
    <xf numFmtId="0" fontId="7" fillId="0" borderId="10" xfId="43" applyFont="1" applyBorder="1" applyAlignment="1">
      <alignment horizontal="center" vertical="center"/>
      <protection/>
    </xf>
    <xf numFmtId="0" fontId="11" fillId="40" borderId="10" xfId="43" applyFont="1" applyFill="1" applyBorder="1" applyAlignment="1">
      <alignment vertical="center" wrapText="1"/>
      <protection/>
    </xf>
    <xf numFmtId="0" fontId="7" fillId="7" borderId="10" xfId="43" applyFont="1" applyFill="1" applyBorder="1" applyAlignment="1">
      <alignment horizontal="center" vertical="center"/>
      <protection/>
    </xf>
    <xf numFmtId="0" fontId="11" fillId="0" borderId="10" xfId="0" applyFont="1" applyBorder="1" applyAlignment="1">
      <alignment horizontal="center"/>
    </xf>
    <xf numFmtId="172" fontId="9" fillId="104" borderId="10" xfId="0" applyNumberFormat="1" applyFont="1" applyFill="1" applyBorder="1" applyAlignment="1">
      <alignment horizontal="center" vertical="center"/>
    </xf>
    <xf numFmtId="0" fontId="11" fillId="104" borderId="18" xfId="0" applyFont="1" applyFill="1" applyBorder="1" applyAlignment="1">
      <alignment horizontal="center"/>
    </xf>
    <xf numFmtId="0" fontId="11" fillId="104" borderId="19" xfId="0" applyFont="1" applyFill="1" applyBorder="1" applyAlignment="1">
      <alignment horizontal="center"/>
    </xf>
    <xf numFmtId="0" fontId="11" fillId="104" borderId="13" xfId="0" applyFont="1" applyFill="1" applyBorder="1" applyAlignment="1">
      <alignment horizontal="center"/>
    </xf>
    <xf numFmtId="49" fontId="9" fillId="42" borderId="10" xfId="0" applyNumberFormat="1" applyFont="1" applyFill="1" applyBorder="1" applyAlignment="1">
      <alignment vertical="top"/>
    </xf>
    <xf numFmtId="172" fontId="11" fillId="0" borderId="12" xfId="0" applyNumberFormat="1" applyFont="1" applyFill="1" applyBorder="1" applyAlignment="1">
      <alignment horizontal="center" vertical="center"/>
    </xf>
    <xf numFmtId="172" fontId="11" fillId="60" borderId="12" xfId="0" applyNumberFormat="1" applyFont="1" applyFill="1" applyBorder="1" applyAlignment="1">
      <alignment horizontal="center" vertical="center"/>
    </xf>
    <xf numFmtId="0" fontId="11" fillId="40" borderId="29" xfId="43" applyFont="1" applyFill="1" applyBorder="1" applyAlignment="1">
      <alignment horizontal="left" vertical="center" wrapText="1"/>
      <protection/>
    </xf>
    <xf numFmtId="0" fontId="11" fillId="40" borderId="11" xfId="43" applyFont="1" applyFill="1" applyBorder="1" applyAlignment="1">
      <alignment horizontal="center" vertical="center"/>
      <protection/>
    </xf>
    <xf numFmtId="0" fontId="11" fillId="78" borderId="11" xfId="43" applyFont="1" applyFill="1" applyBorder="1" applyAlignment="1">
      <alignment horizontal="center" vertical="center"/>
      <protection/>
    </xf>
    <xf numFmtId="0" fontId="70" fillId="67" borderId="32" xfId="43" applyFont="1" applyFill="1" applyBorder="1" applyAlignment="1">
      <alignment horizontal="left" vertical="center" wrapText="1"/>
      <protection/>
    </xf>
    <xf numFmtId="0" fontId="70" fillId="67" borderId="36" xfId="43" applyFont="1" applyFill="1" applyBorder="1" applyAlignment="1">
      <alignment horizontal="center" vertical="center"/>
      <protection/>
    </xf>
    <xf numFmtId="0" fontId="70" fillId="105" borderId="18" xfId="43" applyFont="1" applyFill="1" applyBorder="1" applyAlignment="1">
      <alignment horizontal="center" vertical="center"/>
      <protection/>
    </xf>
    <xf numFmtId="0" fontId="70" fillId="67" borderId="32" xfId="43" applyFont="1" applyFill="1" applyBorder="1" applyAlignment="1">
      <alignment vertical="center" wrapText="1"/>
      <protection/>
    </xf>
    <xf numFmtId="0" fontId="70" fillId="67" borderId="36" xfId="43" applyFont="1" applyFill="1" applyBorder="1" applyAlignment="1">
      <alignment horizontal="center" vertical="center" wrapText="1"/>
      <protection/>
    </xf>
    <xf numFmtId="0" fontId="70" fillId="105" borderId="18" xfId="43" applyFont="1" applyFill="1" applyBorder="1" applyAlignment="1">
      <alignment horizontal="center" vertical="center" wrapText="1"/>
      <protection/>
    </xf>
    <xf numFmtId="49" fontId="9" fillId="0" borderId="23" xfId="43" applyNumberFormat="1" applyFont="1" applyFill="1" applyBorder="1" applyAlignment="1">
      <alignment horizontal="center" vertical="center" wrapText="1"/>
      <protection/>
    </xf>
    <xf numFmtId="0" fontId="70" fillId="67" borderId="34" xfId="43" applyFont="1" applyFill="1" applyBorder="1" applyAlignment="1">
      <alignment vertical="center" wrapText="1"/>
      <protection/>
    </xf>
    <xf numFmtId="0" fontId="70" fillId="67" borderId="32" xfId="43" applyFont="1" applyFill="1" applyBorder="1" applyAlignment="1">
      <alignment horizontal="center" vertical="center" wrapText="1"/>
      <protection/>
    </xf>
    <xf numFmtId="0" fontId="70" fillId="105" borderId="37" xfId="43" applyFont="1" applyFill="1" applyBorder="1" applyAlignment="1">
      <alignment horizontal="center" vertical="center" wrapText="1"/>
      <protection/>
    </xf>
    <xf numFmtId="49" fontId="72" fillId="60" borderId="34" xfId="43" applyNumberFormat="1" applyFont="1" applyFill="1" applyBorder="1" applyAlignment="1">
      <alignment horizontal="center" vertical="center" wrapText="1"/>
      <protection/>
    </xf>
    <xf numFmtId="0" fontId="70" fillId="67" borderId="10" xfId="43" applyFont="1" applyFill="1" applyBorder="1" applyAlignment="1">
      <alignment vertical="center" wrapText="1"/>
      <protection/>
    </xf>
    <xf numFmtId="0" fontId="70" fillId="67" borderId="48" xfId="43" applyFont="1" applyFill="1" applyBorder="1" applyAlignment="1">
      <alignment horizontal="center" vertical="center" wrapText="1"/>
      <protection/>
    </xf>
    <xf numFmtId="0" fontId="70" fillId="105" borderId="33" xfId="43" applyFont="1" applyFill="1" applyBorder="1" applyAlignment="1">
      <alignment horizontal="center" vertical="center" wrapText="1"/>
      <protection/>
    </xf>
    <xf numFmtId="0" fontId="7" fillId="35" borderId="10" xfId="0" applyFont="1" applyFill="1" applyBorder="1" applyAlignment="1">
      <alignment horizontal="center" wrapText="1"/>
    </xf>
    <xf numFmtId="0" fontId="70" fillId="67" borderId="10" xfId="43" applyFont="1" applyFill="1" applyBorder="1" applyAlignment="1">
      <alignment horizontal="left" vertical="center" wrapText="1"/>
      <protection/>
    </xf>
    <xf numFmtId="0" fontId="70" fillId="67" borderId="51" xfId="43" applyFont="1" applyFill="1" applyBorder="1" applyAlignment="1">
      <alignment horizontal="center" vertical="center" wrapText="1"/>
      <protection/>
    </xf>
    <xf numFmtId="0" fontId="70" fillId="105" borderId="52" xfId="43" applyFont="1" applyFill="1" applyBorder="1" applyAlignment="1">
      <alignment horizontal="center" vertical="center" wrapText="1"/>
      <protection/>
    </xf>
    <xf numFmtId="0" fontId="7" fillId="35" borderId="10" xfId="0" applyFont="1" applyFill="1" applyBorder="1" applyAlignment="1">
      <alignment horizontal="left" wrapText="1"/>
    </xf>
    <xf numFmtId="49" fontId="72" fillId="60" borderId="10" xfId="43" applyNumberFormat="1" applyFont="1" applyFill="1" applyBorder="1" applyAlignment="1">
      <alignment horizontal="center" vertical="center" wrapText="1"/>
      <protection/>
    </xf>
    <xf numFmtId="0" fontId="7" fillId="67" borderId="12" xfId="43" applyFont="1" applyFill="1" applyBorder="1" applyAlignment="1">
      <alignment horizontal="left" vertical="center" wrapText="1"/>
      <protection/>
    </xf>
    <xf numFmtId="0" fontId="70" fillId="67" borderId="53" xfId="43" applyFont="1" applyFill="1" applyBorder="1" applyAlignment="1">
      <alignment horizontal="center" vertical="center" wrapText="1"/>
      <protection/>
    </xf>
    <xf numFmtId="0" fontId="70" fillId="105" borderId="44" xfId="43" applyFont="1" applyFill="1" applyBorder="1" applyAlignment="1">
      <alignment horizontal="center" vertical="center" wrapText="1"/>
      <protection/>
    </xf>
    <xf numFmtId="0" fontId="7" fillId="35" borderId="12" xfId="0" applyFont="1" applyFill="1" applyBorder="1" applyAlignment="1">
      <alignment horizontal="center" wrapText="1"/>
    </xf>
    <xf numFmtId="0" fontId="7" fillId="67" borderId="10" xfId="43" applyFont="1" applyFill="1" applyBorder="1" applyAlignment="1">
      <alignment horizontal="left" vertical="center" wrapText="1"/>
      <protection/>
    </xf>
    <xf numFmtId="0" fontId="70" fillId="67" borderId="10" xfId="43" applyFont="1" applyFill="1" applyBorder="1" applyAlignment="1">
      <alignment horizontal="center" vertical="center" wrapText="1"/>
      <protection/>
    </xf>
    <xf numFmtId="0" fontId="69" fillId="60" borderId="10" xfId="43" applyFont="1" applyFill="1" applyBorder="1" applyAlignment="1">
      <alignment horizontal="left" vertical="center" wrapText="1"/>
      <protection/>
    </xf>
    <xf numFmtId="0" fontId="69" fillId="60" borderId="10" xfId="43" applyFont="1" applyFill="1" applyBorder="1" applyAlignment="1">
      <alignment horizontal="center" vertical="center"/>
      <protection/>
    </xf>
    <xf numFmtId="0" fontId="69" fillId="7" borderId="18" xfId="43" applyFont="1" applyFill="1" applyBorder="1" applyAlignment="1">
      <alignment horizontal="center" vertical="center"/>
      <protection/>
    </xf>
    <xf numFmtId="0" fontId="11" fillId="35" borderId="10" xfId="0" applyFont="1" applyFill="1" applyBorder="1" applyAlignment="1">
      <alignment vertical="center" wrapText="1"/>
    </xf>
    <xf numFmtId="0" fontId="70" fillId="67" borderId="54" xfId="43" applyFont="1" applyFill="1" applyBorder="1" applyAlignment="1">
      <alignment vertical="top" wrapText="1"/>
      <protection/>
    </xf>
    <xf numFmtId="0" fontId="70" fillId="67" borderId="55" xfId="43" applyFont="1" applyFill="1" applyBorder="1" applyAlignment="1">
      <alignment horizontal="center" vertical="center" wrapText="1"/>
      <protection/>
    </xf>
    <xf numFmtId="0" fontId="70" fillId="105" borderId="56" xfId="43" applyFont="1" applyFill="1" applyBorder="1" applyAlignment="1">
      <alignment horizontal="center" vertical="center" wrapText="1"/>
      <protection/>
    </xf>
    <xf numFmtId="0" fontId="70" fillId="67" borderId="57" xfId="43" applyFont="1" applyFill="1" applyBorder="1" applyAlignment="1">
      <alignment horizontal="left" vertical="top" wrapText="1"/>
      <protection/>
    </xf>
    <xf numFmtId="49" fontId="70" fillId="67" borderId="51" xfId="43" applyNumberFormat="1" applyFont="1" applyFill="1" applyBorder="1" applyAlignment="1">
      <alignment horizontal="center" vertical="center"/>
      <protection/>
    </xf>
    <xf numFmtId="49" fontId="70" fillId="105" borderId="52" xfId="43" applyNumberFormat="1" applyFont="1" applyFill="1" applyBorder="1" applyAlignment="1">
      <alignment horizontal="center" vertical="center"/>
      <protection/>
    </xf>
    <xf numFmtId="0" fontId="70" fillId="67" borderId="38" xfId="43" applyFont="1" applyFill="1" applyBorder="1" applyAlignment="1">
      <alignment horizontal="left" vertical="top" wrapText="1"/>
      <protection/>
    </xf>
    <xf numFmtId="49" fontId="70" fillId="67" borderId="35" xfId="43" applyNumberFormat="1" applyFont="1" applyFill="1" applyBorder="1" applyAlignment="1">
      <alignment horizontal="center" vertical="center"/>
      <protection/>
    </xf>
    <xf numFmtId="49" fontId="70" fillId="105" borderId="37" xfId="43" applyNumberFormat="1" applyFont="1" applyFill="1" applyBorder="1" applyAlignment="1">
      <alignment horizontal="center" vertical="center"/>
      <protection/>
    </xf>
    <xf numFmtId="0" fontId="70" fillId="67" borderId="48" xfId="43" applyFont="1" applyFill="1" applyBorder="1" applyAlignment="1">
      <alignment vertical="center" wrapText="1"/>
      <protection/>
    </xf>
    <xf numFmtId="0" fontId="70" fillId="67" borderId="34" xfId="43" applyFont="1" applyFill="1" applyBorder="1" applyAlignment="1">
      <alignment horizontal="center" vertical="center" wrapText="1"/>
      <protection/>
    </xf>
    <xf numFmtId="0" fontId="7" fillId="35" borderId="12" xfId="0" applyFont="1" applyFill="1" applyBorder="1" applyAlignment="1">
      <alignment vertical="center" wrapText="1"/>
    </xf>
    <xf numFmtId="172" fontId="11" fillId="60" borderId="10" xfId="0" applyNumberFormat="1" applyFont="1" applyFill="1" applyBorder="1" applyAlignment="1">
      <alignment horizontal="center" vertical="center"/>
    </xf>
    <xf numFmtId="172" fontId="9" fillId="46" borderId="10" xfId="0" applyNumberFormat="1" applyFont="1" applyFill="1" applyBorder="1" applyAlignment="1">
      <alignment horizontal="center" vertical="center"/>
    </xf>
    <xf numFmtId="0" fontId="11" fillId="54" borderId="10" xfId="0" applyFont="1" applyFill="1" applyBorder="1" applyAlignment="1">
      <alignment/>
    </xf>
    <xf numFmtId="49" fontId="11" fillId="55" borderId="10" xfId="0" applyNumberFormat="1" applyFont="1" applyFill="1" applyBorder="1" applyAlignment="1">
      <alignment horizontal="center" vertical="center"/>
    </xf>
    <xf numFmtId="49" fontId="11" fillId="42"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0" fontId="9" fillId="0" borderId="10" xfId="0" applyFont="1" applyBorder="1" applyAlignment="1">
      <alignment horizontal="center" vertical="center"/>
    </xf>
    <xf numFmtId="2" fontId="11" fillId="35" borderId="10" xfId="0" applyNumberFormat="1" applyFont="1" applyFill="1" applyBorder="1" applyAlignment="1">
      <alignment horizontal="center" vertical="center"/>
    </xf>
    <xf numFmtId="0" fontId="11" fillId="0" borderId="11" xfId="44" applyFont="1" applyBorder="1" applyAlignment="1">
      <alignment vertical="center" wrapText="1"/>
      <protection/>
    </xf>
    <xf numFmtId="0" fontId="11" fillId="0" borderId="11" xfId="43" applyFont="1" applyBorder="1" applyAlignment="1">
      <alignment horizontal="center" vertical="center"/>
      <protection/>
    </xf>
    <xf numFmtId="0" fontId="11" fillId="7" borderId="11" xfId="43" applyFont="1" applyFill="1" applyBorder="1" applyAlignment="1">
      <alignment horizontal="center" vertical="center"/>
      <protection/>
    </xf>
    <xf numFmtId="0" fontId="11" fillId="35" borderId="10" xfId="0" applyFont="1" applyFill="1" applyBorder="1" applyAlignment="1">
      <alignment horizontal="left" vertical="center" wrapText="1"/>
    </xf>
    <xf numFmtId="0" fontId="11" fillId="40" borderId="11" xfId="44" applyFont="1" applyFill="1" applyBorder="1" applyAlignment="1">
      <alignment vertical="center" wrapText="1"/>
      <protection/>
    </xf>
    <xf numFmtId="0" fontId="11" fillId="35" borderId="11" xfId="44" applyFont="1" applyFill="1" applyBorder="1" applyAlignment="1">
      <alignment horizontal="center" vertical="center"/>
      <protection/>
    </xf>
    <xf numFmtId="0" fontId="11" fillId="7" borderId="11" xfId="44" applyFont="1" applyFill="1" applyBorder="1" applyAlignment="1">
      <alignment horizontal="center" vertical="center"/>
      <protection/>
    </xf>
    <xf numFmtId="2" fontId="11" fillId="0" borderId="10" xfId="0" applyNumberFormat="1" applyFont="1" applyFill="1" applyBorder="1" applyAlignment="1">
      <alignment horizontal="center" vertical="center"/>
    </xf>
    <xf numFmtId="0" fontId="11" fillId="0" borderId="11" xfId="47" applyFont="1" applyBorder="1" applyAlignment="1">
      <alignment vertical="center" wrapText="1"/>
      <protection/>
    </xf>
    <xf numFmtId="0" fontId="11" fillId="0" borderId="11" xfId="47" applyFont="1" applyBorder="1" applyAlignment="1">
      <alignment horizontal="center" vertical="center"/>
      <protection/>
    </xf>
    <xf numFmtId="0" fontId="11" fillId="7" borderId="11" xfId="47" applyFont="1" applyFill="1" applyBorder="1" applyAlignment="1">
      <alignment horizontal="center" vertical="center"/>
      <protection/>
    </xf>
    <xf numFmtId="49" fontId="11" fillId="55" borderId="12" xfId="0" applyNumberFormat="1" applyFont="1" applyFill="1" applyBorder="1" applyAlignment="1">
      <alignment horizontal="center" vertical="center"/>
    </xf>
    <xf numFmtId="2" fontId="9" fillId="46" borderId="10" xfId="0" applyNumberFormat="1" applyFont="1" applyFill="1" applyBorder="1" applyAlignment="1">
      <alignment horizontal="center" vertical="center"/>
    </xf>
    <xf numFmtId="0" fontId="11" fillId="64" borderId="11" xfId="43" applyFont="1" applyFill="1" applyBorder="1" applyAlignment="1">
      <alignment vertical="center" wrapText="1"/>
      <protection/>
    </xf>
    <xf numFmtId="0" fontId="11" fillId="7" borderId="11" xfId="43" applyFont="1" applyFill="1" applyBorder="1" applyAlignment="1">
      <alignment horizontal="center" vertical="center" wrapText="1"/>
      <protection/>
    </xf>
    <xf numFmtId="0" fontId="9" fillId="46" borderId="12" xfId="0" applyFont="1" applyFill="1" applyBorder="1" applyAlignment="1">
      <alignment horizontal="center" vertical="center" wrapText="1"/>
    </xf>
    <xf numFmtId="172" fontId="9" fillId="46" borderId="12" xfId="0" applyNumberFormat="1" applyFont="1" applyFill="1" applyBorder="1" applyAlignment="1">
      <alignment horizontal="center" vertical="center" wrapText="1"/>
    </xf>
    <xf numFmtId="49" fontId="9" fillId="57" borderId="20" xfId="0" applyNumberFormat="1" applyFont="1" applyFill="1" applyBorder="1" applyAlignment="1">
      <alignment horizontal="center" vertical="top"/>
    </xf>
    <xf numFmtId="49" fontId="9" fillId="57" borderId="21" xfId="0" applyNumberFormat="1" applyFont="1" applyFill="1" applyBorder="1" applyAlignment="1">
      <alignment horizontal="center" vertical="top"/>
    </xf>
    <xf numFmtId="49" fontId="9" fillId="55" borderId="15" xfId="0" applyNumberFormat="1" applyFont="1" applyFill="1" applyBorder="1" applyAlignment="1">
      <alignment horizontal="center" vertical="top"/>
    </xf>
    <xf numFmtId="49" fontId="9" fillId="0" borderId="15" xfId="0" applyNumberFormat="1" applyFont="1" applyFill="1" applyBorder="1" applyAlignment="1">
      <alignment horizontal="center" vertical="top" wrapText="1"/>
    </xf>
    <xf numFmtId="49" fontId="11" fillId="0" borderId="15" xfId="0" applyNumberFormat="1" applyFont="1" applyFill="1" applyBorder="1" applyAlignment="1">
      <alignment vertical="center" wrapText="1"/>
    </xf>
    <xf numFmtId="49" fontId="11" fillId="35" borderId="10" xfId="43" applyNumberFormat="1" applyFont="1" applyFill="1" applyBorder="1" applyAlignment="1">
      <alignment vertical="top" wrapText="1"/>
      <protection/>
    </xf>
    <xf numFmtId="0" fontId="9" fillId="52" borderId="10" xfId="0" applyFont="1" applyFill="1" applyBorder="1" applyAlignment="1">
      <alignment horizontal="center" vertical="center" wrapText="1"/>
    </xf>
    <xf numFmtId="172" fontId="9" fillId="52" borderId="10" xfId="0" applyNumberFormat="1" applyFont="1" applyFill="1" applyBorder="1" applyAlignment="1">
      <alignment horizontal="center" vertical="center" wrapText="1"/>
    </xf>
    <xf numFmtId="49" fontId="9" fillId="58" borderId="10" xfId="0" applyNumberFormat="1" applyFont="1" applyFill="1" applyBorder="1" applyAlignment="1">
      <alignment horizontal="center" vertical="top"/>
    </xf>
    <xf numFmtId="172" fontId="11" fillId="58" borderId="11" xfId="44" applyNumberFormat="1" applyFont="1" applyFill="1" applyBorder="1" applyAlignment="1">
      <alignment horizontal="center" vertical="center"/>
      <protection/>
    </xf>
    <xf numFmtId="49" fontId="9" fillId="0" borderId="18" xfId="0" applyNumberFormat="1" applyFont="1" applyFill="1" applyBorder="1" applyAlignment="1">
      <alignment horizontal="center" vertical="center"/>
    </xf>
    <xf numFmtId="172" fontId="11" fillId="58" borderId="10" xfId="44" applyNumberFormat="1" applyFont="1" applyFill="1" applyBorder="1" applyAlignment="1">
      <alignment horizontal="center" vertical="center"/>
      <protection/>
    </xf>
    <xf numFmtId="49" fontId="72" fillId="60" borderId="36" xfId="43" applyNumberFormat="1" applyFont="1" applyFill="1" applyBorder="1" applyAlignment="1">
      <alignment horizontal="center" vertical="center" wrapText="1"/>
      <protection/>
    </xf>
    <xf numFmtId="172" fontId="69" fillId="66" borderId="10" xfId="43" applyNumberFormat="1" applyFont="1" applyFill="1" applyBorder="1" applyAlignment="1">
      <alignment horizontal="center" vertical="center"/>
      <protection/>
    </xf>
    <xf numFmtId="172" fontId="11" fillId="35" borderId="11" xfId="44" applyNumberFormat="1" applyFont="1" applyFill="1" applyBorder="1" applyAlignment="1">
      <alignment horizontal="center" vertical="center"/>
      <protection/>
    </xf>
    <xf numFmtId="172" fontId="9" fillId="55" borderId="10" xfId="0" applyNumberFormat="1" applyFont="1" applyFill="1" applyBorder="1" applyAlignment="1">
      <alignment horizontal="center" vertical="center"/>
    </xf>
    <xf numFmtId="49" fontId="9" fillId="42" borderId="18" xfId="0" applyNumberFormat="1" applyFont="1" applyFill="1" applyBorder="1" applyAlignment="1">
      <alignment vertical="top"/>
    </xf>
    <xf numFmtId="49" fontId="9" fillId="42" borderId="19" xfId="0" applyNumberFormat="1" applyFont="1" applyFill="1" applyBorder="1" applyAlignment="1">
      <alignment vertical="top"/>
    </xf>
    <xf numFmtId="172" fontId="9" fillId="42" borderId="19" xfId="0" applyNumberFormat="1" applyFont="1" applyFill="1" applyBorder="1" applyAlignment="1">
      <alignment horizontal="center" vertical="center"/>
    </xf>
    <xf numFmtId="49" fontId="9" fillId="42" borderId="13" xfId="0" applyNumberFormat="1" applyFont="1" applyFill="1" applyBorder="1" applyAlignment="1">
      <alignment vertical="top"/>
    </xf>
    <xf numFmtId="49" fontId="9" fillId="50" borderId="10" xfId="0" applyNumberFormat="1" applyFont="1" applyFill="1" applyBorder="1" applyAlignment="1">
      <alignment horizontal="center" vertical="center"/>
    </xf>
    <xf numFmtId="0" fontId="9" fillId="35" borderId="16" xfId="44" applyFont="1" applyFill="1" applyBorder="1" applyAlignment="1">
      <alignment horizontal="center" vertical="center"/>
      <protection/>
    </xf>
    <xf numFmtId="172" fontId="11" fillId="35" borderId="58" xfId="44" applyNumberFormat="1" applyFont="1" applyFill="1" applyBorder="1" applyAlignment="1">
      <alignment horizontal="center" vertical="center"/>
      <protection/>
    </xf>
    <xf numFmtId="0" fontId="11" fillId="40" borderId="16" xfId="44" applyFont="1" applyFill="1" applyBorder="1" applyAlignment="1">
      <alignment horizontal="left" vertical="center" wrapText="1"/>
      <protection/>
    </xf>
    <xf numFmtId="49" fontId="11" fillId="40" borderId="11" xfId="43" applyNumberFormat="1" applyFont="1" applyFill="1" applyBorder="1" applyAlignment="1">
      <alignment horizontal="center" vertical="center"/>
      <protection/>
    </xf>
    <xf numFmtId="49" fontId="11" fillId="78" borderId="11" xfId="43" applyNumberFormat="1" applyFont="1" applyFill="1" applyBorder="1" applyAlignment="1">
      <alignment horizontal="center" vertical="center"/>
      <protection/>
    </xf>
    <xf numFmtId="0" fontId="11" fillId="35" borderId="10" xfId="0" applyFont="1" applyFill="1" applyBorder="1" applyAlignment="1">
      <alignment wrapText="1"/>
    </xf>
    <xf numFmtId="0" fontId="69" fillId="67" borderId="10" xfId="43" applyFont="1" applyFill="1" applyBorder="1" applyAlignment="1">
      <alignment horizontal="center" vertical="center"/>
      <protection/>
    </xf>
    <xf numFmtId="0" fontId="69" fillId="105" borderId="18" xfId="43" applyFont="1" applyFill="1" applyBorder="1" applyAlignment="1">
      <alignment horizontal="center" vertical="center"/>
      <protection/>
    </xf>
    <xf numFmtId="0" fontId="69" fillId="67" borderId="12" xfId="43" applyFont="1" applyFill="1" applyBorder="1" applyAlignment="1">
      <alignment horizontal="center" vertical="center"/>
      <protection/>
    </xf>
    <xf numFmtId="0" fontId="69" fillId="105" borderId="22" xfId="43" applyFont="1" applyFill="1" applyBorder="1" applyAlignment="1">
      <alignment horizontal="center" vertical="center"/>
      <protection/>
    </xf>
    <xf numFmtId="0" fontId="69" fillId="67" borderId="10" xfId="43" applyFont="1" applyFill="1" applyBorder="1" applyAlignment="1">
      <alignment horizontal="center" vertical="center" wrapText="1"/>
      <protection/>
    </xf>
    <xf numFmtId="0" fontId="9" fillId="35" borderId="11" xfId="44" applyFont="1" applyFill="1" applyBorder="1" applyAlignment="1">
      <alignment horizontal="center" vertical="center"/>
      <protection/>
    </xf>
    <xf numFmtId="0" fontId="11" fillId="40" borderId="11" xfId="44" applyFont="1" applyFill="1" applyBorder="1" applyAlignment="1">
      <alignment horizontal="left" vertical="center" wrapText="1"/>
      <protection/>
    </xf>
    <xf numFmtId="0" fontId="11" fillId="40" borderId="16" xfId="43" applyFont="1" applyFill="1" applyBorder="1" applyAlignment="1">
      <alignment horizontal="center" vertical="center"/>
      <protection/>
    </xf>
    <xf numFmtId="0" fontId="11" fillId="78" borderId="16" xfId="43" applyFont="1" applyFill="1" applyBorder="1" applyAlignment="1">
      <alignment horizontal="center" vertical="center"/>
      <protection/>
    </xf>
    <xf numFmtId="0" fontId="69" fillId="67" borderId="10" xfId="43" applyFont="1" applyFill="1" applyBorder="1" applyAlignment="1">
      <alignment horizontal="left" vertical="center" wrapText="1"/>
      <protection/>
    </xf>
    <xf numFmtId="0" fontId="11" fillId="0" borderId="11" xfId="44" applyFont="1" applyFill="1" applyBorder="1" applyAlignment="1">
      <alignment horizontal="left" vertical="center" wrapText="1"/>
      <protection/>
    </xf>
    <xf numFmtId="0" fontId="11" fillId="0" borderId="11" xfId="44" applyFont="1" applyBorder="1" applyAlignment="1">
      <alignment horizontal="center" vertical="center"/>
      <protection/>
    </xf>
    <xf numFmtId="172" fontId="11" fillId="40" borderId="11" xfId="44" applyNumberFormat="1" applyFont="1" applyFill="1" applyBorder="1" applyAlignment="1">
      <alignment horizontal="center" vertical="center"/>
      <protection/>
    </xf>
    <xf numFmtId="0" fontId="11" fillId="0" borderId="10" xfId="0" applyFont="1" applyBorder="1" applyAlignment="1">
      <alignment/>
    </xf>
    <xf numFmtId="0" fontId="11" fillId="0" borderId="28" xfId="43" applyFont="1" applyFill="1" applyBorder="1" applyAlignment="1">
      <alignment vertical="center" wrapText="1"/>
      <protection/>
    </xf>
    <xf numFmtId="0" fontId="9" fillId="0" borderId="11" xfId="43" applyFont="1" applyFill="1" applyBorder="1" applyAlignment="1">
      <alignment horizontal="center" vertical="center"/>
      <protection/>
    </xf>
    <xf numFmtId="172" fontId="11" fillId="0" borderId="10" xfId="43" applyNumberFormat="1" applyFont="1" applyFill="1" applyBorder="1" applyAlignment="1">
      <alignment horizontal="center" vertical="center"/>
      <protection/>
    </xf>
    <xf numFmtId="0" fontId="11" fillId="0" borderId="11" xfId="43" applyFont="1" applyFill="1" applyBorder="1" applyAlignment="1">
      <alignment horizontal="left" vertical="center" wrapText="1"/>
      <protection/>
    </xf>
    <xf numFmtId="0" fontId="11" fillId="0" borderId="11" xfId="43" applyFont="1" applyFill="1" applyBorder="1" applyAlignment="1">
      <alignment horizontal="center" vertical="center"/>
      <protection/>
    </xf>
    <xf numFmtId="0" fontId="11" fillId="35" borderId="13" xfId="0" applyFont="1" applyFill="1" applyBorder="1" applyAlignment="1">
      <alignment vertical="center" wrapText="1"/>
    </xf>
    <xf numFmtId="0" fontId="9" fillId="46" borderId="13" xfId="0" applyFont="1" applyFill="1" applyBorder="1" applyAlignment="1">
      <alignment horizontal="left" vertical="center" wrapText="1"/>
    </xf>
    <xf numFmtId="49" fontId="11" fillId="42" borderId="2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71" fillId="93" borderId="46" xfId="43" applyNumberFormat="1" applyFont="1" applyFill="1" applyBorder="1" applyAlignment="1">
      <alignment horizontal="center" vertical="top"/>
      <protection/>
    </xf>
    <xf numFmtId="49" fontId="71" fillId="94" borderId="44" xfId="43" applyNumberFormat="1" applyFont="1" applyFill="1" applyBorder="1" applyAlignment="1">
      <alignment horizontal="center" vertical="top"/>
      <protection/>
    </xf>
    <xf numFmtId="49" fontId="70" fillId="60" borderId="38" xfId="43" applyNumberFormat="1" applyFont="1" applyFill="1" applyBorder="1" applyAlignment="1">
      <alignment horizontal="center" vertical="center" wrapText="1"/>
      <protection/>
    </xf>
    <xf numFmtId="49" fontId="72" fillId="60" borderId="38" xfId="43" applyNumberFormat="1" applyFont="1" applyFill="1" applyBorder="1" applyAlignment="1">
      <alignment horizontal="center" vertical="center" wrapText="1"/>
      <protection/>
    </xf>
    <xf numFmtId="49" fontId="9" fillId="0" borderId="21" xfId="0" applyNumberFormat="1" applyFont="1" applyFill="1" applyBorder="1" applyAlignment="1">
      <alignment horizontal="center" vertical="center"/>
    </xf>
    <xf numFmtId="172" fontId="11" fillId="58" borderId="16" xfId="44" applyNumberFormat="1" applyFont="1" applyFill="1" applyBorder="1" applyAlignment="1">
      <alignment horizontal="center" vertical="center"/>
      <protection/>
    </xf>
    <xf numFmtId="49" fontId="72" fillId="60" borderId="48" xfId="43" applyNumberFormat="1" applyFont="1" applyFill="1" applyBorder="1" applyAlignment="1">
      <alignment horizontal="center" vertical="center" wrapText="1"/>
      <protection/>
    </xf>
    <xf numFmtId="172" fontId="70" fillId="60" borderId="12" xfId="43" applyNumberFormat="1" applyFont="1" applyFill="1" applyBorder="1" applyAlignment="1">
      <alignment horizontal="center" vertical="center"/>
      <protection/>
    </xf>
    <xf numFmtId="0" fontId="9" fillId="46" borderId="10" xfId="0" applyFont="1" applyFill="1" applyBorder="1" applyAlignment="1">
      <alignment horizontal="left" vertical="center" wrapText="1"/>
    </xf>
    <xf numFmtId="49" fontId="9" fillId="50" borderId="10" xfId="0" applyNumberFormat="1" applyFont="1" applyFill="1" applyBorder="1" applyAlignment="1">
      <alignment horizontal="center" vertical="center" wrapText="1"/>
    </xf>
    <xf numFmtId="0" fontId="9" fillId="0" borderId="59" xfId="43" applyFont="1" applyFill="1" applyBorder="1" applyAlignment="1">
      <alignment horizontal="center" vertical="center" wrapText="1"/>
      <protection/>
    </xf>
    <xf numFmtId="0" fontId="7" fillId="35" borderId="16" xfId="44" applyFont="1" applyFill="1" applyBorder="1" applyAlignment="1">
      <alignment horizontal="center" vertical="center" wrapText="1"/>
      <protection/>
    </xf>
    <xf numFmtId="2" fontId="7" fillId="0" borderId="60" xfId="43" applyNumberFormat="1" applyFont="1" applyFill="1" applyBorder="1" applyAlignment="1">
      <alignment horizontal="center" vertical="center"/>
      <protection/>
    </xf>
    <xf numFmtId="0" fontId="11" fillId="35" borderId="41" xfId="0" applyFont="1" applyFill="1" applyBorder="1" applyAlignment="1">
      <alignment vertical="center" wrapText="1"/>
    </xf>
    <xf numFmtId="0" fontId="72" fillId="60" borderId="10" xfId="43" applyFont="1" applyFill="1" applyBorder="1" applyAlignment="1">
      <alignment horizontal="center" vertical="center" wrapText="1"/>
      <protection/>
    </xf>
    <xf numFmtId="0" fontId="7" fillId="60" borderId="10" xfId="43" applyFont="1" applyFill="1" applyBorder="1" applyAlignment="1">
      <alignment horizontal="center" vertical="center" wrapText="1"/>
      <protection/>
    </xf>
    <xf numFmtId="0" fontId="11" fillId="35" borderId="43" xfId="0" applyFont="1" applyFill="1" applyBorder="1" applyAlignment="1">
      <alignment vertical="center" wrapText="1"/>
    </xf>
    <xf numFmtId="49" fontId="72" fillId="60" borderId="10" xfId="43" applyNumberFormat="1" applyFont="1" applyFill="1" applyBorder="1" applyAlignment="1">
      <alignment horizontal="center" vertical="center"/>
      <protection/>
    </xf>
    <xf numFmtId="172" fontId="7" fillId="60" borderId="12" xfId="43" applyNumberFormat="1" applyFont="1" applyFill="1" applyBorder="1" applyAlignment="1">
      <alignment horizontal="center" vertical="center" wrapText="1"/>
      <protection/>
    </xf>
    <xf numFmtId="0" fontId="7" fillId="60" borderId="12" xfId="43" applyFont="1" applyFill="1" applyBorder="1" applyAlignment="1">
      <alignment horizontal="center" vertical="center" wrapText="1"/>
      <protection/>
    </xf>
    <xf numFmtId="0" fontId="69" fillId="90" borderId="10" xfId="43" applyFont="1" applyFill="1" applyBorder="1" applyAlignment="1">
      <alignment horizontal="center" vertical="center" wrapText="1"/>
      <protection/>
    </xf>
    <xf numFmtId="0" fontId="70" fillId="97" borderId="44" xfId="43" applyFont="1" applyFill="1" applyBorder="1" applyAlignment="1">
      <alignment horizontal="center" vertical="center" wrapText="1"/>
      <protection/>
    </xf>
    <xf numFmtId="0" fontId="9" fillId="0" borderId="10" xfId="43" applyFont="1" applyFill="1" applyBorder="1" applyAlignment="1">
      <alignment horizontal="center" vertical="center" wrapText="1"/>
      <protection/>
    </xf>
    <xf numFmtId="0" fontId="7" fillId="50" borderId="10" xfId="44" applyFont="1" applyFill="1" applyBorder="1" applyAlignment="1">
      <alignment horizontal="center" vertical="center" wrapText="1"/>
      <protection/>
    </xf>
    <xf numFmtId="172" fontId="7" fillId="0" borderId="10" xfId="43" applyNumberFormat="1" applyFont="1" applyFill="1" applyBorder="1" applyAlignment="1">
      <alignment horizontal="center" vertical="center"/>
      <protection/>
    </xf>
    <xf numFmtId="49" fontId="9" fillId="0" borderId="61" xfId="43" applyNumberFormat="1" applyFont="1" applyFill="1" applyBorder="1" applyAlignment="1">
      <alignment horizontal="center" vertical="center" wrapText="1"/>
      <protection/>
    </xf>
    <xf numFmtId="172" fontId="11" fillId="40" borderId="23" xfId="44" applyNumberFormat="1" applyFont="1" applyFill="1" applyBorder="1" applyAlignment="1">
      <alignment horizontal="center" vertical="center" wrapText="1"/>
      <protection/>
    </xf>
    <xf numFmtId="172" fontId="7" fillId="0" borderId="62" xfId="43" applyNumberFormat="1" applyFont="1" applyFill="1" applyBorder="1" applyAlignment="1">
      <alignment horizontal="center" vertical="center"/>
      <protection/>
    </xf>
    <xf numFmtId="0" fontId="11" fillId="34" borderId="30" xfId="43" applyFont="1" applyFill="1" applyBorder="1" applyAlignment="1">
      <alignment horizontal="center" vertical="center"/>
      <protection/>
    </xf>
    <xf numFmtId="0" fontId="11" fillId="75" borderId="30" xfId="43" applyFont="1" applyFill="1" applyBorder="1" applyAlignment="1">
      <alignment horizontal="center" vertical="center"/>
      <protection/>
    </xf>
    <xf numFmtId="0" fontId="11" fillId="35" borderId="63" xfId="0" applyFont="1" applyFill="1" applyBorder="1" applyAlignment="1">
      <alignment horizontal="center" wrapText="1"/>
    </xf>
    <xf numFmtId="0" fontId="11" fillId="34" borderId="11" xfId="43" applyFont="1" applyFill="1" applyBorder="1" applyAlignment="1">
      <alignment horizontal="center" vertical="center"/>
      <protection/>
    </xf>
    <xf numFmtId="0" fontId="11" fillId="75" borderId="11" xfId="43" applyFont="1" applyFill="1" applyBorder="1" applyAlignment="1">
      <alignment horizontal="center" vertical="center"/>
      <protection/>
    </xf>
    <xf numFmtId="0" fontId="52" fillId="60" borderId="10" xfId="0" applyFont="1" applyFill="1" applyBorder="1" applyAlignment="1">
      <alignment/>
    </xf>
    <xf numFmtId="0" fontId="11" fillId="0" borderId="16" xfId="43" applyFont="1" applyBorder="1" applyAlignment="1">
      <alignment vertical="center" wrapText="1"/>
      <protection/>
    </xf>
    <xf numFmtId="0" fontId="11" fillId="34" borderId="16" xfId="43" applyFont="1" applyFill="1" applyBorder="1" applyAlignment="1">
      <alignment horizontal="center" vertical="center"/>
      <protection/>
    </xf>
    <xf numFmtId="0" fontId="11" fillId="35" borderId="21" xfId="0" applyFont="1" applyFill="1" applyBorder="1" applyAlignment="1">
      <alignment horizontal="left" vertical="center" wrapText="1"/>
    </xf>
    <xf numFmtId="49" fontId="72" fillId="60" borderId="15" xfId="43" applyNumberFormat="1" applyFont="1" applyFill="1" applyBorder="1" applyAlignment="1">
      <alignment horizontal="center" vertical="center"/>
      <protection/>
    </xf>
    <xf numFmtId="172" fontId="70" fillId="67" borderId="15" xfId="43" applyNumberFormat="1" applyFont="1" applyFill="1" applyBorder="1" applyAlignment="1">
      <alignment horizontal="center" vertical="center" wrapText="1"/>
      <protection/>
    </xf>
    <xf numFmtId="0" fontId="70" fillId="67" borderId="15" xfId="43" applyFont="1" applyFill="1" applyBorder="1" applyAlignment="1">
      <alignment horizontal="center" vertical="center" wrapText="1"/>
      <protection/>
    </xf>
    <xf numFmtId="0" fontId="9" fillId="0" borderId="61" xfId="43" applyFont="1" applyFill="1" applyBorder="1" applyAlignment="1">
      <alignment horizontal="center" vertical="center"/>
      <protection/>
    </xf>
    <xf numFmtId="172" fontId="7" fillId="35" borderId="11" xfId="43" applyNumberFormat="1" applyFont="1" applyFill="1" applyBorder="1" applyAlignment="1">
      <alignment horizontal="center" vertical="center"/>
      <protection/>
    </xf>
    <xf numFmtId="172" fontId="7" fillId="0" borderId="11" xfId="43" applyNumberFormat="1" applyFont="1" applyFill="1" applyBorder="1" applyAlignment="1">
      <alignment horizontal="center" vertical="center"/>
      <protection/>
    </xf>
    <xf numFmtId="49" fontId="11" fillId="0" borderId="10" xfId="0" applyNumberFormat="1" applyFont="1" applyFill="1" applyBorder="1" applyAlignment="1">
      <alignment horizontal="center" vertical="center" wrapText="1"/>
    </xf>
    <xf numFmtId="0" fontId="11" fillId="0" borderId="18" xfId="43" applyFont="1" applyFill="1" applyBorder="1" applyAlignment="1">
      <alignment vertical="center" wrapText="1"/>
      <protection/>
    </xf>
    <xf numFmtId="49" fontId="11" fillId="0" borderId="10" xfId="0" applyNumberFormat="1" applyFont="1" applyFill="1" applyBorder="1" applyAlignment="1">
      <alignment vertical="center"/>
    </xf>
    <xf numFmtId="0" fontId="9" fillId="34" borderId="10" xfId="0" applyFont="1" applyFill="1" applyBorder="1" applyAlignment="1">
      <alignment horizontal="center" vertical="center" wrapText="1"/>
    </xf>
    <xf numFmtId="172" fontId="11" fillId="52" borderId="10" xfId="0" applyNumberFormat="1" applyFont="1" applyFill="1" applyBorder="1" applyAlignment="1">
      <alignment horizontal="center" vertical="center"/>
    </xf>
    <xf numFmtId="0" fontId="7" fillId="35" borderId="10" xfId="0" applyFont="1" applyFill="1" applyBorder="1" applyAlignment="1">
      <alignment wrapText="1"/>
    </xf>
    <xf numFmtId="0" fontId="69" fillId="0" borderId="15" xfId="43" applyFont="1" applyFill="1" applyBorder="1" applyAlignment="1">
      <alignment horizontal="left" vertical="center" wrapText="1"/>
      <protection/>
    </xf>
    <xf numFmtId="0" fontId="69" fillId="0" borderId="15" xfId="43" applyFont="1" applyFill="1" applyBorder="1" applyAlignment="1">
      <alignment horizontal="center" vertical="center"/>
      <protection/>
    </xf>
    <xf numFmtId="0" fontId="69" fillId="7" borderId="15" xfId="43" applyFont="1" applyFill="1" applyBorder="1" applyAlignment="1">
      <alignment horizontal="center" vertical="center"/>
      <protection/>
    </xf>
    <xf numFmtId="172" fontId="11" fillId="34" borderId="10" xfId="0" applyNumberFormat="1" applyFont="1" applyFill="1" applyBorder="1" applyAlignment="1">
      <alignment vertical="center"/>
    </xf>
    <xf numFmtId="0" fontId="8" fillId="0" borderId="11" xfId="43" applyFont="1" applyBorder="1" applyAlignment="1">
      <alignment horizontal="center" vertical="center"/>
      <protection/>
    </xf>
    <xf numFmtId="172" fontId="7" fillId="34" borderId="10" xfId="43" applyNumberFormat="1" applyFont="1" applyFill="1" applyBorder="1" applyAlignment="1">
      <alignment horizontal="center" vertical="center"/>
      <protection/>
    </xf>
    <xf numFmtId="172" fontId="7" fillId="34" borderId="11" xfId="43" applyNumberFormat="1" applyFont="1" applyFill="1" applyBorder="1" applyAlignment="1">
      <alignment horizontal="center" vertical="center"/>
      <protection/>
    </xf>
    <xf numFmtId="0" fontId="11" fillId="0" borderId="10" xfId="43" applyFont="1" applyFill="1" applyBorder="1" applyAlignment="1">
      <alignment vertical="center" wrapText="1"/>
      <protection/>
    </xf>
    <xf numFmtId="0" fontId="11" fillId="0" borderId="10" xfId="43" applyFont="1" applyFill="1" applyBorder="1" applyAlignment="1">
      <alignment horizontal="center" vertical="center"/>
      <protection/>
    </xf>
    <xf numFmtId="0" fontId="11" fillId="7" borderId="10" xfId="43" applyFont="1" applyFill="1" applyBorder="1" applyAlignment="1">
      <alignment horizontal="center" vertical="center"/>
      <protection/>
    </xf>
    <xf numFmtId="172" fontId="11" fillId="34" borderId="10" xfId="0" applyNumberFormat="1" applyFont="1" applyFill="1" applyBorder="1" applyAlignment="1">
      <alignment vertical="top" wrapText="1"/>
    </xf>
    <xf numFmtId="49" fontId="9" fillId="50" borderId="45" xfId="0" applyNumberFormat="1" applyFont="1" applyFill="1" applyBorder="1" applyAlignment="1">
      <alignment horizontal="center" vertical="center"/>
    </xf>
    <xf numFmtId="172" fontId="11" fillId="58" borderId="10" xfId="0" applyNumberFormat="1" applyFont="1" applyFill="1" applyBorder="1" applyAlignment="1">
      <alignment horizontal="center" vertical="center"/>
    </xf>
    <xf numFmtId="0" fontId="11" fillId="0" borderId="10" xfId="43" applyFont="1" applyFill="1" applyBorder="1" applyAlignment="1">
      <alignment horizontal="left" vertical="center" wrapText="1"/>
      <protection/>
    </xf>
    <xf numFmtId="0" fontId="11" fillId="0" borderId="11" xfId="44" applyFont="1" applyFill="1" applyBorder="1" applyAlignment="1">
      <alignment horizontal="center" vertical="center"/>
      <protection/>
    </xf>
    <xf numFmtId="0" fontId="11" fillId="0" borderId="12" xfId="43" applyFont="1" applyFill="1" applyBorder="1" applyAlignment="1">
      <alignment horizontal="left" vertical="center" wrapText="1"/>
      <protection/>
    </xf>
    <xf numFmtId="0" fontId="11" fillId="0" borderId="16" xfId="44" applyFont="1" applyFill="1" applyBorder="1" applyAlignment="1">
      <alignment horizontal="center" vertical="center"/>
      <protection/>
    </xf>
    <xf numFmtId="0" fontId="11" fillId="7" borderId="16" xfId="43" applyFont="1" applyFill="1" applyBorder="1" applyAlignment="1">
      <alignment horizontal="center" vertical="center"/>
      <protection/>
    </xf>
    <xf numFmtId="0" fontId="11" fillId="0" borderId="10" xfId="44" applyFont="1" applyFill="1" applyBorder="1" applyAlignment="1">
      <alignment horizontal="center" vertical="center"/>
      <protection/>
    </xf>
    <xf numFmtId="0" fontId="9" fillId="52" borderId="10" xfId="0" applyFont="1" applyFill="1" applyBorder="1" applyAlignment="1">
      <alignment vertical="center" wrapText="1"/>
    </xf>
    <xf numFmtId="172" fontId="11" fillId="58" borderId="10" xfId="0" applyNumberFormat="1" applyFont="1" applyFill="1" applyBorder="1" applyAlignment="1">
      <alignment vertical="center"/>
    </xf>
    <xf numFmtId="49" fontId="11" fillId="0" borderId="23" xfId="44" applyNumberFormat="1" applyFont="1" applyBorder="1" applyAlignment="1">
      <alignment horizontal="center" vertical="center"/>
      <protection/>
    </xf>
    <xf numFmtId="49" fontId="11" fillId="7" borderId="23" xfId="44" applyNumberFormat="1" applyFont="1" applyFill="1" applyBorder="1" applyAlignment="1">
      <alignment horizontal="center" vertical="center"/>
      <protection/>
    </xf>
    <xf numFmtId="0" fontId="8" fillId="0" borderId="10" xfId="43" applyFont="1" applyBorder="1" applyAlignment="1">
      <alignment horizontal="center" vertical="top" wrapText="1"/>
      <protection/>
    </xf>
    <xf numFmtId="172" fontId="11" fillId="34" borderId="15" xfId="43" applyNumberFormat="1" applyFont="1" applyFill="1" applyBorder="1" applyAlignment="1">
      <alignment horizontal="center" vertical="center"/>
      <protection/>
    </xf>
    <xf numFmtId="172" fontId="11" fillId="34" borderId="30" xfId="43" applyNumberFormat="1" applyFont="1" applyFill="1" applyBorder="1" applyAlignment="1">
      <alignment horizontal="center" vertical="center"/>
      <protection/>
    </xf>
    <xf numFmtId="172" fontId="11" fillId="34" borderId="10" xfId="43" applyNumberFormat="1" applyFont="1" applyFill="1" applyBorder="1" applyAlignment="1">
      <alignment horizontal="center" vertical="center"/>
      <protection/>
    </xf>
    <xf numFmtId="172" fontId="11" fillId="34" borderId="11" xfId="43" applyNumberFormat="1" applyFont="1" applyFill="1" applyBorder="1" applyAlignment="1">
      <alignment horizontal="center" vertical="center"/>
      <protection/>
    </xf>
    <xf numFmtId="172" fontId="9" fillId="46" borderId="10" xfId="0" applyNumberFormat="1" applyFont="1" applyFill="1" applyBorder="1" applyAlignment="1">
      <alignment horizontal="left" vertical="top" wrapText="1"/>
    </xf>
    <xf numFmtId="0" fontId="8" fillId="0" borderId="10" xfId="43" applyFont="1" applyBorder="1" applyAlignment="1">
      <alignment horizontal="center" vertical="top"/>
      <protection/>
    </xf>
    <xf numFmtId="2" fontId="11" fillId="58" borderId="10" xfId="0" applyNumberFormat="1" applyFont="1" applyFill="1" applyBorder="1" applyAlignment="1">
      <alignment horizontal="center" vertical="center"/>
    </xf>
    <xf numFmtId="0" fontId="9" fillId="57" borderId="10" xfId="0" applyFont="1" applyFill="1" applyBorder="1" applyAlignment="1">
      <alignment horizontal="right" vertical="center"/>
    </xf>
    <xf numFmtId="172" fontId="9" fillId="57" borderId="10" xfId="0" applyNumberFormat="1" applyFont="1" applyFill="1" applyBorder="1" applyAlignment="1">
      <alignment horizontal="center" vertical="center"/>
    </xf>
    <xf numFmtId="0" fontId="70" fillId="90" borderId="32" xfId="43" applyFont="1" applyFill="1" applyBorder="1" applyAlignment="1">
      <alignment vertical="center" wrapText="1"/>
      <protection/>
    </xf>
    <xf numFmtId="0" fontId="70" fillId="90" borderId="35" xfId="43" applyFont="1" applyFill="1" applyBorder="1" applyAlignment="1">
      <alignment horizontal="center" vertical="center" wrapText="1"/>
      <protection/>
    </xf>
    <xf numFmtId="0" fontId="7" fillId="97" borderId="37" xfId="43" applyFont="1" applyFill="1" applyBorder="1" applyAlignment="1">
      <alignment horizontal="center" vertical="center" wrapText="1"/>
      <protection/>
    </xf>
    <xf numFmtId="0" fontId="11" fillId="35" borderId="12" xfId="0" applyFont="1" applyFill="1" applyBorder="1" applyAlignment="1">
      <alignment horizontal="left" vertical="center" wrapText="1"/>
    </xf>
    <xf numFmtId="0" fontId="70" fillId="90" borderId="32" xfId="43" applyFont="1" applyFill="1" applyBorder="1" applyAlignment="1">
      <alignment horizontal="center" vertical="center" wrapText="1"/>
      <protection/>
    </xf>
    <xf numFmtId="0" fontId="70" fillId="105" borderId="36" xfId="43" applyFont="1" applyFill="1" applyBorder="1" applyAlignment="1">
      <alignment horizontal="center" vertical="center" wrapText="1"/>
      <protection/>
    </xf>
    <xf numFmtId="0" fontId="11" fillId="95" borderId="15" xfId="43" applyFont="1" applyFill="1" applyBorder="1" applyAlignment="1">
      <alignment horizontal="left" vertical="center" wrapText="1"/>
      <protection/>
    </xf>
    <xf numFmtId="0" fontId="70" fillId="90" borderId="34" xfId="43" applyFont="1" applyFill="1" applyBorder="1" applyAlignment="1">
      <alignment horizontal="center" vertical="center" wrapText="1"/>
      <protection/>
    </xf>
    <xf numFmtId="0" fontId="11" fillId="40" borderId="10" xfId="43" applyFont="1" applyFill="1" applyBorder="1" applyAlignment="1">
      <alignment horizontal="center" vertical="center" wrapText="1"/>
      <protection/>
    </xf>
    <xf numFmtId="0" fontId="11" fillId="78" borderId="10" xfId="43" applyFont="1" applyFill="1" applyBorder="1" applyAlignment="1">
      <alignment horizontal="center" vertical="center" wrapText="1"/>
      <protection/>
    </xf>
    <xf numFmtId="0" fontId="70" fillId="66" borderId="15" xfId="0" applyFont="1" applyFill="1" applyBorder="1" applyAlignment="1">
      <alignment vertical="center" wrapText="1"/>
    </xf>
    <xf numFmtId="0" fontId="70" fillId="66" borderId="15" xfId="0" applyFont="1" applyFill="1" applyBorder="1" applyAlignment="1">
      <alignment horizontal="center" vertical="center"/>
    </xf>
    <xf numFmtId="0" fontId="70" fillId="106" borderId="39" xfId="0" applyFont="1" applyFill="1" applyBorder="1" applyAlignment="1">
      <alignment horizontal="center" vertical="center"/>
    </xf>
    <xf numFmtId="0" fontId="8" fillId="34" borderId="16" xfId="43" applyFont="1" applyFill="1" applyBorder="1" applyAlignment="1">
      <alignment horizontal="center" vertical="center" wrapText="1"/>
      <protection/>
    </xf>
    <xf numFmtId="0" fontId="8" fillId="34" borderId="10" xfId="43" applyFont="1" applyFill="1" applyBorder="1" applyAlignment="1">
      <alignment horizontal="center" vertical="center" wrapText="1"/>
      <protection/>
    </xf>
    <xf numFmtId="0" fontId="11" fillId="46" borderId="18" xfId="0" applyFont="1" applyFill="1" applyBorder="1" applyAlignment="1">
      <alignment wrapText="1"/>
    </xf>
    <xf numFmtId="0" fontId="11" fillId="46" borderId="19" xfId="0" applyFont="1" applyFill="1" applyBorder="1" applyAlignment="1">
      <alignment wrapText="1"/>
    </xf>
    <xf numFmtId="0" fontId="11" fillId="46" borderId="13" xfId="0" applyFont="1" applyFill="1" applyBorder="1" applyAlignment="1">
      <alignment wrapText="1"/>
    </xf>
    <xf numFmtId="0" fontId="11" fillId="46" borderId="10" xfId="0" applyFont="1" applyFill="1" applyBorder="1" applyAlignment="1">
      <alignment wrapText="1"/>
    </xf>
    <xf numFmtId="0" fontId="9" fillId="34" borderId="30" xfId="43" applyFont="1" applyFill="1" applyBorder="1" applyAlignment="1">
      <alignment horizontal="center" vertical="center"/>
      <protection/>
    </xf>
    <xf numFmtId="0" fontId="11" fillId="40" borderId="62" xfId="43" applyFont="1" applyFill="1" applyBorder="1" applyAlignment="1">
      <alignment horizontal="left" vertical="center" wrapText="1"/>
      <protection/>
    </xf>
    <xf numFmtId="0" fontId="11" fillId="0" borderId="30" xfId="43" applyFont="1" applyFill="1" applyBorder="1" applyAlignment="1">
      <alignment horizontal="center" vertical="center" wrapText="1"/>
      <protection/>
    </xf>
    <xf numFmtId="0" fontId="11" fillId="35" borderId="15" xfId="0" applyFont="1" applyFill="1" applyBorder="1" applyAlignment="1">
      <alignment vertical="center" wrapText="1"/>
    </xf>
    <xf numFmtId="0" fontId="9" fillId="34" borderId="11" xfId="43" applyFont="1" applyFill="1" applyBorder="1" applyAlignment="1">
      <alignment horizontal="center" vertical="center"/>
      <protection/>
    </xf>
    <xf numFmtId="172" fontId="11" fillId="92" borderId="10" xfId="0" applyNumberFormat="1" applyFont="1" applyFill="1" applyBorder="1" applyAlignment="1">
      <alignment horizontal="center" vertical="center"/>
    </xf>
    <xf numFmtId="0" fontId="11" fillId="40" borderId="28" xfId="43" applyFont="1" applyFill="1" applyBorder="1" applyAlignment="1">
      <alignment horizontal="left" vertical="center" wrapText="1"/>
      <protection/>
    </xf>
    <xf numFmtId="0" fontId="11" fillId="0" borderId="11" xfId="43" applyFont="1" applyFill="1" applyBorder="1" applyAlignment="1">
      <alignment horizontal="center" vertical="center" wrapText="1"/>
      <protection/>
    </xf>
    <xf numFmtId="0" fontId="9" fillId="34" borderId="11" xfId="43" applyFont="1" applyFill="1" applyBorder="1" applyAlignment="1">
      <alignment horizontal="left" vertical="center"/>
      <protection/>
    </xf>
    <xf numFmtId="0" fontId="11" fillId="5" borderId="11" xfId="43" applyFont="1" applyFill="1" applyBorder="1" applyAlignment="1">
      <alignment horizontal="center" vertical="center" wrapText="1"/>
      <protection/>
    </xf>
    <xf numFmtId="0" fontId="8" fillId="34" borderId="11" xfId="43" applyFont="1" applyFill="1" applyBorder="1" applyAlignment="1">
      <alignment horizontal="center" vertical="center" wrapText="1"/>
      <protection/>
    </xf>
    <xf numFmtId="0" fontId="11" fillId="40" borderId="16" xfId="43" applyFont="1" applyFill="1" applyBorder="1" applyAlignment="1">
      <alignment vertical="center" wrapText="1"/>
      <protection/>
    </xf>
    <xf numFmtId="0" fontId="11" fillId="0" borderId="64" xfId="0" applyFont="1" applyFill="1" applyBorder="1" applyAlignment="1">
      <alignment horizontal="center" vertical="center"/>
    </xf>
    <xf numFmtId="0" fontId="11" fillId="7" borderId="64" xfId="0" applyFont="1" applyFill="1" applyBorder="1" applyAlignment="1">
      <alignment horizontal="center" vertical="center"/>
    </xf>
    <xf numFmtId="0" fontId="9" fillId="107" borderId="10" xfId="0" applyFont="1" applyFill="1" applyBorder="1" applyAlignment="1">
      <alignment horizontal="right" vertical="center"/>
    </xf>
    <xf numFmtId="172" fontId="9" fillId="107" borderId="10" xfId="0" applyNumberFormat="1" applyFont="1" applyFill="1" applyBorder="1" applyAlignment="1">
      <alignment horizontal="center" vertical="center"/>
    </xf>
    <xf numFmtId="0" fontId="8" fillId="0" borderId="0" xfId="43" applyFont="1" applyBorder="1" applyAlignment="1">
      <alignment horizontal="center" vertical="center" wrapText="1"/>
      <protection/>
    </xf>
    <xf numFmtId="0" fontId="8" fillId="46" borderId="10" xfId="43" applyFont="1" applyFill="1" applyBorder="1" applyAlignment="1">
      <alignment horizontal="left" vertical="top" wrapText="1"/>
      <protection/>
    </xf>
    <xf numFmtId="172" fontId="8" fillId="46" borderId="10" xfId="43" applyNumberFormat="1" applyFont="1" applyFill="1" applyBorder="1" applyAlignment="1">
      <alignment horizontal="center" vertical="center" wrapText="1"/>
      <protection/>
    </xf>
    <xf numFmtId="172" fontId="7" fillId="34" borderId="16" xfId="43" applyNumberFormat="1" applyFont="1" applyFill="1" applyBorder="1" applyAlignment="1">
      <alignment horizontal="center" vertical="center"/>
      <protection/>
    </xf>
    <xf numFmtId="2" fontId="11" fillId="52" borderId="10" xfId="0" applyNumberFormat="1" applyFont="1" applyFill="1" applyBorder="1" applyAlignment="1">
      <alignment horizontal="center" vertical="center"/>
    </xf>
    <xf numFmtId="176" fontId="11" fillId="0" borderId="11" xfId="45" applyFont="1" applyFill="1" applyBorder="1" applyAlignment="1">
      <alignment horizontal="left" vertical="center" wrapText="1"/>
      <protection/>
    </xf>
    <xf numFmtId="49" fontId="11" fillId="7" borderId="12"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7" borderId="10" xfId="0" applyNumberFormat="1" applyFont="1" applyFill="1" applyBorder="1" applyAlignment="1">
      <alignment horizontal="center" vertical="center"/>
    </xf>
    <xf numFmtId="0" fontId="9" fillId="58" borderId="10" xfId="0" applyFont="1" applyFill="1" applyBorder="1" applyAlignment="1">
      <alignment horizontal="center" vertical="center"/>
    </xf>
    <xf numFmtId="0" fontId="11" fillId="3" borderId="28" xfId="43" applyFont="1" applyFill="1" applyBorder="1" applyAlignment="1">
      <alignment horizontal="center" vertical="center" wrapText="1"/>
      <protection/>
    </xf>
    <xf numFmtId="0" fontId="7" fillId="68" borderId="10" xfId="43" applyFont="1" applyFill="1" applyBorder="1" applyAlignment="1">
      <alignment horizontal="center" vertical="center"/>
      <protection/>
    </xf>
    <xf numFmtId="0" fontId="11" fillId="52" borderId="13" xfId="0" applyFont="1" applyFill="1" applyBorder="1" applyAlignment="1">
      <alignment horizontal="left" vertical="top" wrapText="1"/>
    </xf>
    <xf numFmtId="172" fontId="9" fillId="108" borderId="10" xfId="0" applyNumberFormat="1" applyFont="1" applyFill="1" applyBorder="1" applyAlignment="1">
      <alignment horizontal="center" vertical="center"/>
    </xf>
    <xf numFmtId="49" fontId="11" fillId="35" borderId="10" xfId="43" applyNumberFormat="1" applyFont="1" applyFill="1" applyBorder="1" applyAlignment="1">
      <alignment horizontal="center" vertical="center" textRotation="90" wrapText="1"/>
      <protection/>
    </xf>
    <xf numFmtId="49" fontId="11" fillId="35" borderId="10" xfId="43" applyNumberFormat="1" applyFont="1" applyFill="1" applyBorder="1" applyAlignment="1">
      <alignment horizontal="center" vertical="top" textRotation="90" wrapText="1"/>
      <protection/>
    </xf>
    <xf numFmtId="49" fontId="11" fillId="0" borderId="10" xfId="43" applyNumberFormat="1" applyFont="1" applyFill="1" applyBorder="1" applyAlignment="1">
      <alignment vertical="center" textRotation="90" wrapText="1"/>
      <protection/>
    </xf>
    <xf numFmtId="49" fontId="11" fillId="40" borderId="65" xfId="43" applyNumberFormat="1" applyFont="1" applyFill="1" applyBorder="1" applyAlignment="1">
      <alignment horizontal="center" vertical="center" textRotation="90" wrapText="1"/>
      <protection/>
    </xf>
    <xf numFmtId="172" fontId="11" fillId="0" borderId="10" xfId="0" applyNumberFormat="1" applyFont="1" applyFill="1" applyBorder="1" applyAlignment="1">
      <alignment horizontal="center" vertical="center"/>
    </xf>
    <xf numFmtId="172" fontId="11" fillId="0" borderId="66" xfId="0" applyNumberFormat="1" applyFont="1" applyFill="1" applyBorder="1" applyAlignment="1">
      <alignment horizontal="center" vertical="center"/>
    </xf>
    <xf numFmtId="0" fontId="7" fillId="0" borderId="10" xfId="0" applyFont="1" applyFill="1" applyBorder="1" applyAlignment="1">
      <alignment vertical="center" wrapText="1"/>
    </xf>
    <xf numFmtId="49" fontId="11" fillId="0" borderId="12" xfId="0" applyNumberFormat="1" applyFont="1" applyFill="1" applyBorder="1" applyAlignment="1">
      <alignment horizontal="center" vertical="center"/>
    </xf>
    <xf numFmtId="49" fontId="11" fillId="7" borderId="12" xfId="0" applyNumberFormat="1" applyFont="1" applyFill="1" applyBorder="1" applyAlignment="1">
      <alignment horizontal="center" vertical="center"/>
    </xf>
    <xf numFmtId="1" fontId="7" fillId="34" borderId="10" xfId="0" applyNumberFormat="1" applyFont="1" applyFill="1" applyBorder="1" applyAlignment="1">
      <alignment horizontal="left" vertical="center" wrapText="1"/>
    </xf>
    <xf numFmtId="0" fontId="8" fillId="51" borderId="10" xfId="0" applyFont="1" applyFill="1" applyBorder="1" applyAlignment="1">
      <alignment horizontal="center" vertical="center" wrapText="1"/>
    </xf>
    <xf numFmtId="172" fontId="8" fillId="51" borderId="10"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72"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7" borderId="12" xfId="0" applyFont="1" applyFill="1" applyBorder="1" applyAlignment="1">
      <alignment horizontal="center" vertical="center"/>
    </xf>
    <xf numFmtId="172" fontId="8" fillId="38" borderId="10" xfId="0" applyNumberFormat="1" applyFont="1" applyFill="1" applyBorder="1" applyAlignment="1">
      <alignment horizontal="center" vertical="center"/>
    </xf>
    <xf numFmtId="0" fontId="9" fillId="0" borderId="11" xfId="0" applyFont="1" applyFill="1" applyBorder="1" applyAlignment="1">
      <alignment horizontal="center" vertical="center"/>
    </xf>
    <xf numFmtId="172" fontId="7" fillId="0" borderId="11" xfId="0" applyNumberFormat="1" applyFont="1" applyFill="1" applyBorder="1" applyAlignment="1">
      <alignment horizontal="center" vertical="center"/>
    </xf>
    <xf numFmtId="172" fontId="7" fillId="60" borderId="10" xfId="44" applyNumberFormat="1" applyFont="1" applyFill="1" applyBorder="1" applyAlignment="1">
      <alignment horizontal="center" vertical="center"/>
      <protection/>
    </xf>
    <xf numFmtId="0" fontId="7" fillId="34" borderId="10" xfId="0" applyNumberFormat="1" applyFont="1" applyFill="1" applyBorder="1" applyAlignment="1">
      <alignment horizontal="center" vertical="center" wrapText="1"/>
    </xf>
    <xf numFmtId="0" fontId="9" fillId="40" borderId="11" xfId="0" applyFont="1" applyFill="1" applyBorder="1" applyAlignment="1">
      <alignment horizontal="center" vertical="center" wrapText="1"/>
    </xf>
    <xf numFmtId="172" fontId="7" fillId="40" borderId="11" xfId="0" applyNumberFormat="1" applyFont="1" applyFill="1" applyBorder="1" applyAlignment="1">
      <alignment horizontal="center" vertical="center"/>
    </xf>
    <xf numFmtId="172" fontId="7" fillId="34" borderId="10" xfId="0" applyNumberFormat="1" applyFont="1" applyFill="1" applyBorder="1" applyAlignment="1" applyProtection="1">
      <alignment horizontal="center" vertical="center" wrapText="1"/>
      <protection locked="0"/>
    </xf>
    <xf numFmtId="172" fontId="11" fillId="40" borderId="11" xfId="0" applyNumberFormat="1" applyFont="1" applyFill="1" applyBorder="1" applyAlignment="1">
      <alignment horizontal="center" vertical="center"/>
    </xf>
    <xf numFmtId="49" fontId="8" fillId="51" borderId="10" xfId="0" applyNumberFormat="1" applyFont="1" applyFill="1" applyBorder="1" applyAlignment="1">
      <alignment horizontal="center" vertical="center"/>
    </xf>
    <xf numFmtId="172" fontId="8" fillId="51" borderId="10" xfId="0" applyNumberFormat="1" applyFont="1" applyFill="1" applyBorder="1" applyAlignment="1">
      <alignment horizontal="center" vertical="center"/>
    </xf>
    <xf numFmtId="172" fontId="8" fillId="45" borderId="13" xfId="0" applyNumberFormat="1" applyFont="1" applyFill="1" applyBorder="1" applyAlignment="1">
      <alignment horizontal="center" vertical="center"/>
    </xf>
    <xf numFmtId="172" fontId="7" fillId="34" borderId="11" xfId="55" applyNumberFormat="1" applyFont="1" applyFill="1" applyBorder="1" applyAlignment="1">
      <alignment horizontal="center" vertical="center"/>
    </xf>
    <xf numFmtId="172" fontId="7" fillId="40" borderId="29" xfId="55" applyNumberFormat="1" applyFont="1" applyFill="1" applyBorder="1" applyAlignment="1" applyProtection="1">
      <alignment horizontal="center" vertical="center"/>
      <protection/>
    </xf>
    <xf numFmtId="172" fontId="7" fillId="35" borderId="12" xfId="0" applyNumberFormat="1" applyFont="1" applyFill="1" applyBorder="1" applyAlignment="1">
      <alignment horizontal="center" vertical="center"/>
    </xf>
    <xf numFmtId="49" fontId="8" fillId="70" borderId="10" xfId="0" applyNumberFormat="1" applyFont="1" applyFill="1" applyBorder="1" applyAlignment="1">
      <alignment horizontal="center" vertical="center"/>
    </xf>
    <xf numFmtId="172" fontId="8" fillId="70" borderId="10" xfId="0" applyNumberFormat="1" applyFont="1" applyFill="1" applyBorder="1" applyAlignment="1">
      <alignment horizontal="center" vertical="center"/>
    </xf>
    <xf numFmtId="172" fontId="7" fillId="40" borderId="59" xfId="55" applyNumberFormat="1" applyFont="1" applyFill="1" applyBorder="1" applyAlignment="1" applyProtection="1">
      <alignment horizontal="center" vertical="center"/>
      <protection/>
    </xf>
    <xf numFmtId="0" fontId="7" fillId="35" borderId="12" xfId="0" applyNumberFormat="1" applyFont="1" applyFill="1" applyBorder="1" applyAlignment="1">
      <alignment horizontal="center" vertical="center" wrapText="1"/>
    </xf>
    <xf numFmtId="172" fontId="7" fillId="40" borderId="10" xfId="55" applyNumberFormat="1" applyFont="1" applyFill="1" applyBorder="1" applyAlignment="1" applyProtection="1">
      <alignment horizontal="center" vertical="center"/>
      <protection/>
    </xf>
    <xf numFmtId="0" fontId="7" fillId="35" borderId="10" xfId="0" applyNumberFormat="1" applyFont="1" applyFill="1" applyBorder="1" applyAlignment="1">
      <alignment horizontal="center" vertical="center" wrapText="1"/>
    </xf>
    <xf numFmtId="172" fontId="8" fillId="37" borderId="10" xfId="0" applyNumberFormat="1" applyFont="1" applyFill="1" applyBorder="1" applyAlignment="1">
      <alignment horizontal="center" vertical="center"/>
    </xf>
    <xf numFmtId="172" fontId="11" fillId="0" borderId="11" xfId="0" applyNumberFormat="1" applyFont="1" applyFill="1" applyBorder="1" applyAlignment="1">
      <alignment horizontal="center" vertical="center"/>
    </xf>
    <xf numFmtId="172" fontId="7" fillId="34" borderId="10" xfId="0" applyNumberFormat="1" applyFont="1" applyFill="1" applyBorder="1" applyAlignment="1">
      <alignment horizontal="center" vertical="center" wrapText="1"/>
    </xf>
    <xf numFmtId="49" fontId="7" fillId="0" borderId="10" xfId="0" applyNumberFormat="1" applyFont="1" applyBorder="1" applyAlignment="1">
      <alignment horizontal="left" vertical="center"/>
    </xf>
    <xf numFmtId="49" fontId="7" fillId="35" borderId="10" xfId="0" applyNumberFormat="1" applyFont="1" applyFill="1" applyBorder="1" applyAlignment="1">
      <alignment vertical="center" wrapText="1"/>
    </xf>
    <xf numFmtId="49" fontId="7" fillId="35" borderId="10" xfId="0" applyNumberFormat="1" applyFont="1" applyFill="1" applyBorder="1" applyAlignment="1">
      <alignment vertical="center"/>
    </xf>
    <xf numFmtId="172" fontId="11" fillId="0" borderId="30" xfId="0" applyNumberFormat="1" applyFont="1" applyFill="1" applyBorder="1" applyAlignment="1">
      <alignment horizontal="center" vertical="center"/>
    </xf>
    <xf numFmtId="0" fontId="7" fillId="35" borderId="15" xfId="0" applyNumberFormat="1" applyFont="1" applyFill="1" applyBorder="1" applyAlignment="1">
      <alignment horizontal="center" vertical="center" wrapText="1"/>
    </xf>
    <xf numFmtId="172" fontId="11" fillId="0" borderId="16" xfId="0" applyNumberFormat="1" applyFont="1" applyFill="1" applyBorder="1" applyAlignment="1">
      <alignment horizontal="center" vertical="center"/>
    </xf>
    <xf numFmtId="49" fontId="7" fillId="35" borderId="10" xfId="0" applyNumberFormat="1" applyFont="1" applyFill="1" applyBorder="1" applyAlignment="1">
      <alignment horizontal="center" vertical="center" wrapText="1"/>
    </xf>
    <xf numFmtId="49" fontId="7" fillId="7" borderId="10" xfId="0" applyNumberFormat="1" applyFont="1" applyFill="1" applyBorder="1" applyAlignment="1">
      <alignment horizontal="center" vertical="center" wrapText="1"/>
    </xf>
    <xf numFmtId="49" fontId="7" fillId="7" borderId="10" xfId="0" applyNumberFormat="1" applyFont="1" applyFill="1" applyBorder="1" applyAlignment="1">
      <alignment vertical="center" wrapText="1"/>
    </xf>
    <xf numFmtId="172" fontId="7" fillId="0" borderId="10" xfId="0" applyNumberFormat="1" applyFont="1" applyBorder="1" applyAlignment="1">
      <alignment vertical="center"/>
    </xf>
    <xf numFmtId="0" fontId="11" fillId="0" borderId="29" xfId="0" applyFont="1" applyFill="1" applyBorder="1" applyAlignment="1">
      <alignment horizontal="left" vertical="center" wrapText="1"/>
    </xf>
    <xf numFmtId="49" fontId="11" fillId="0" borderId="11" xfId="0" applyNumberFormat="1" applyFont="1" applyFill="1" applyBorder="1" applyAlignment="1">
      <alignment horizontal="center" vertical="center" wrapText="1"/>
    </xf>
    <xf numFmtId="0" fontId="8" fillId="51" borderId="10" xfId="0" applyFont="1" applyFill="1" applyBorder="1" applyAlignment="1">
      <alignment vertical="center"/>
    </xf>
    <xf numFmtId="172" fontId="9" fillId="57" borderId="10" xfId="0" applyNumberFormat="1" applyFont="1" applyFill="1" applyBorder="1" applyAlignment="1">
      <alignment horizontal="center" vertical="top"/>
    </xf>
    <xf numFmtId="172" fontId="8" fillId="36" borderId="10" xfId="0" applyNumberFormat="1" applyFont="1" applyFill="1" applyBorder="1" applyAlignment="1">
      <alignment horizontal="center" vertical="center"/>
    </xf>
    <xf numFmtId="172" fontId="11" fillId="0" borderId="11"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wrapText="1"/>
    </xf>
    <xf numFmtId="0" fontId="7" fillId="7"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right" vertical="center" wrapText="1"/>
    </xf>
    <xf numFmtId="172" fontId="8" fillId="44" borderId="10" xfId="0" applyNumberFormat="1" applyFont="1" applyFill="1" applyBorder="1" applyAlignment="1">
      <alignment horizontal="center" vertical="center"/>
    </xf>
    <xf numFmtId="49" fontId="7" fillId="0" borderId="10" xfId="0" applyNumberFormat="1" applyFont="1" applyBorder="1" applyAlignment="1">
      <alignment vertical="top" wrapText="1"/>
    </xf>
    <xf numFmtId="49" fontId="8" fillId="36" borderId="10" xfId="0" applyNumberFormat="1" applyFont="1" applyFill="1" applyBorder="1" applyAlignment="1">
      <alignment horizontal="center" vertical="center" wrapText="1"/>
    </xf>
    <xf numFmtId="172" fontId="7" fillId="0" borderId="67" xfId="0" applyNumberFormat="1" applyFont="1" applyBorder="1" applyAlignment="1">
      <alignment horizontal="center" vertical="top"/>
    </xf>
    <xf numFmtId="172" fontId="7" fillId="60" borderId="11" xfId="44" applyNumberFormat="1" applyFont="1" applyFill="1" applyBorder="1" applyAlignment="1">
      <alignment horizontal="center" vertical="top"/>
      <protection/>
    </xf>
    <xf numFmtId="172" fontId="7" fillId="0" borderId="12" xfId="0" applyNumberFormat="1" applyFont="1" applyBorder="1" applyAlignment="1">
      <alignment horizontal="left" vertical="center"/>
    </xf>
    <xf numFmtId="172" fontId="7" fillId="0" borderId="67" xfId="0" applyNumberFormat="1" applyFont="1" applyBorder="1" applyAlignment="1">
      <alignment horizontal="center" vertical="center"/>
    </xf>
    <xf numFmtId="172" fontId="7" fillId="60" borderId="11" xfId="44" applyNumberFormat="1" applyFont="1" applyFill="1" applyBorder="1" applyAlignment="1">
      <alignment horizontal="center" vertical="center"/>
      <protection/>
    </xf>
    <xf numFmtId="0" fontId="8" fillId="109" borderId="10" xfId="0" applyFont="1" applyFill="1" applyBorder="1" applyAlignment="1">
      <alignment horizontal="center" vertical="center"/>
    </xf>
    <xf numFmtId="172" fontId="8" fillId="109" borderId="10" xfId="0" applyNumberFormat="1" applyFont="1" applyFill="1" applyBorder="1" applyAlignment="1">
      <alignment horizontal="center" vertical="center"/>
    </xf>
    <xf numFmtId="172" fontId="7" fillId="109" borderId="10" xfId="0" applyNumberFormat="1" applyFont="1" applyFill="1" applyBorder="1" applyAlignment="1">
      <alignment horizontal="center" vertical="center"/>
    </xf>
    <xf numFmtId="49" fontId="7" fillId="0" borderId="12" xfId="0" applyNumberFormat="1" applyFont="1" applyBorder="1" applyAlignment="1">
      <alignment horizontal="left" vertical="center" wrapText="1"/>
    </xf>
    <xf numFmtId="172" fontId="7" fillId="0" borderId="10" xfId="0" applyNumberFormat="1" applyFont="1" applyBorder="1" applyAlignment="1">
      <alignment horizontal="left" vertical="center"/>
    </xf>
    <xf numFmtId="172" fontId="7" fillId="0" borderId="10" xfId="0" applyNumberFormat="1" applyFont="1" applyBorder="1" applyAlignment="1">
      <alignment horizontal="left" vertical="center" wrapText="1"/>
    </xf>
    <xf numFmtId="172" fontId="7" fillId="0" borderId="67" xfId="0" applyNumberFormat="1" applyFont="1" applyFill="1" applyBorder="1" applyAlignment="1">
      <alignment horizontal="center" vertical="center"/>
    </xf>
    <xf numFmtId="172" fontId="8" fillId="42" borderId="10" xfId="0" applyNumberFormat="1" applyFont="1" applyFill="1" applyBorder="1" applyAlignment="1">
      <alignment horizontal="center" vertical="center"/>
    </xf>
    <xf numFmtId="0" fontId="9" fillId="0" borderId="67" xfId="0" applyFont="1" applyBorder="1" applyAlignment="1">
      <alignment horizontal="center" vertical="top"/>
    </xf>
    <xf numFmtId="172" fontId="7" fillId="35" borderId="11" xfId="44" applyNumberFormat="1" applyFont="1" applyFill="1" applyBorder="1" applyAlignment="1">
      <alignment horizontal="center" vertical="top" wrapText="1"/>
      <protection/>
    </xf>
    <xf numFmtId="172" fontId="7" fillId="60" borderId="11" xfId="44" applyNumberFormat="1" applyFont="1" applyFill="1" applyBorder="1" applyAlignment="1">
      <alignment horizontal="center" vertical="top" wrapText="1"/>
      <protection/>
    </xf>
    <xf numFmtId="172" fontId="11" fillId="0" borderId="67" xfId="0" applyNumberFormat="1" applyFont="1" applyFill="1" applyBorder="1" applyAlignment="1">
      <alignment horizontal="center" vertical="top"/>
    </xf>
    <xf numFmtId="0" fontId="9" fillId="0" borderId="67" xfId="0" applyFont="1" applyBorder="1" applyAlignment="1">
      <alignment horizontal="center" vertical="top" wrapText="1"/>
    </xf>
    <xf numFmtId="172" fontId="7" fillId="35" borderId="16" xfId="44" applyNumberFormat="1" applyFont="1" applyFill="1" applyBorder="1" applyAlignment="1">
      <alignment horizontal="center" vertical="top"/>
      <protection/>
    </xf>
    <xf numFmtId="172" fontId="11" fillId="0" borderId="0" xfId="0" applyNumberFormat="1" applyFont="1" applyFill="1" applyBorder="1" applyAlignment="1">
      <alignment horizontal="center" vertical="top"/>
    </xf>
    <xf numFmtId="172" fontId="11" fillId="0" borderId="67" xfId="0" applyNumberFormat="1" applyFont="1" applyBorder="1" applyAlignment="1">
      <alignment horizontal="center" vertical="center"/>
    </xf>
    <xf numFmtId="172" fontId="11" fillId="35" borderId="11" xfId="44" applyNumberFormat="1" applyFont="1" applyFill="1" applyBorder="1" applyAlignment="1">
      <alignment horizontal="center" vertical="top"/>
      <protection/>
    </xf>
    <xf numFmtId="172" fontId="11" fillId="0" borderId="67" xfId="0" applyNumberFormat="1" applyFont="1" applyBorder="1" applyAlignment="1">
      <alignment horizontal="center" vertical="top"/>
    </xf>
    <xf numFmtId="172" fontId="11" fillId="35" borderId="16" xfId="44" applyNumberFormat="1" applyFont="1" applyFill="1" applyBorder="1" applyAlignment="1">
      <alignment horizontal="center" vertical="top"/>
      <protection/>
    </xf>
    <xf numFmtId="172" fontId="11" fillId="0" borderId="68" xfId="0" applyNumberFormat="1" applyFont="1" applyBorder="1" applyAlignment="1">
      <alignment horizontal="center" vertical="top"/>
    </xf>
    <xf numFmtId="172" fontId="11" fillId="35" borderId="10" xfId="44" applyNumberFormat="1" applyFont="1" applyFill="1" applyBorder="1" applyAlignment="1">
      <alignment horizontal="center" vertical="top"/>
      <protection/>
    </xf>
    <xf numFmtId="172" fontId="11" fillId="0" borderId="10" xfId="0" applyNumberFormat="1" applyFont="1" applyBorder="1" applyAlignment="1">
      <alignment horizontal="center" vertical="top"/>
    </xf>
    <xf numFmtId="172" fontId="7" fillId="0" borderId="10" xfId="0" applyNumberFormat="1" applyFont="1" applyFill="1" applyBorder="1" applyAlignment="1">
      <alignment horizontal="center" vertical="top"/>
    </xf>
    <xf numFmtId="172" fontId="11" fillId="35" borderId="28" xfId="44" applyNumberFormat="1" applyFont="1" applyFill="1" applyBorder="1" applyAlignment="1">
      <alignment horizontal="center" vertical="top"/>
      <protection/>
    </xf>
    <xf numFmtId="172" fontId="7" fillId="60" borderId="28" xfId="44" applyNumberFormat="1" applyFont="1" applyFill="1" applyBorder="1" applyAlignment="1">
      <alignment horizontal="center" vertical="top"/>
      <protection/>
    </xf>
    <xf numFmtId="172" fontId="69" fillId="60" borderId="11" xfId="44" applyNumberFormat="1" applyFont="1" applyFill="1" applyBorder="1" applyAlignment="1">
      <alignment horizontal="center" vertical="center"/>
      <protection/>
    </xf>
    <xf numFmtId="172" fontId="7" fillId="92" borderId="10" xfId="0" applyNumberFormat="1" applyFont="1" applyFill="1" applyBorder="1" applyAlignment="1">
      <alignment horizontal="center" vertical="center"/>
    </xf>
    <xf numFmtId="0" fontId="8" fillId="92" borderId="10" xfId="0" applyFont="1" applyFill="1" applyBorder="1" applyAlignment="1">
      <alignment horizontal="center" vertical="center"/>
    </xf>
    <xf numFmtId="0" fontId="8" fillId="0" borderId="67" xfId="0" applyFont="1" applyBorder="1" applyAlignment="1">
      <alignment horizontal="center" vertical="center"/>
    </xf>
    <xf numFmtId="172" fontId="7" fillId="0" borderId="67" xfId="0" applyNumberFormat="1" applyFont="1" applyFill="1" applyBorder="1" applyAlignment="1">
      <alignment horizontal="center" vertical="center" wrapText="1"/>
    </xf>
    <xf numFmtId="172" fontId="7" fillId="35" borderId="30" xfId="44" applyNumberFormat="1" applyFont="1" applyFill="1" applyBorder="1" applyAlignment="1">
      <alignment horizontal="left" vertical="top" wrapText="1"/>
      <protection/>
    </xf>
    <xf numFmtId="0" fontId="8" fillId="0" borderId="67" xfId="0" applyFont="1" applyBorder="1" applyAlignment="1">
      <alignment horizontal="center" vertical="center" wrapText="1"/>
    </xf>
    <xf numFmtId="172" fontId="7" fillId="35" borderId="11" xfId="44" applyNumberFormat="1" applyFont="1" applyFill="1" applyBorder="1" applyAlignment="1">
      <alignment horizontal="left" vertical="center"/>
      <protection/>
    </xf>
    <xf numFmtId="0" fontId="9" fillId="35" borderId="10" xfId="44" applyFont="1" applyFill="1" applyBorder="1" applyAlignment="1">
      <alignment horizontal="center" vertical="center"/>
      <protection/>
    </xf>
    <xf numFmtId="172" fontId="11" fillId="35" borderId="10" xfId="44" applyNumberFormat="1" applyFont="1" applyFill="1" applyBorder="1" applyAlignment="1">
      <alignment horizontal="center" vertical="center"/>
      <protection/>
    </xf>
    <xf numFmtId="172" fontId="69" fillId="60" borderId="10" xfId="44" applyNumberFormat="1" applyFont="1" applyFill="1" applyBorder="1" applyAlignment="1">
      <alignment horizontal="center" vertical="center"/>
      <protection/>
    </xf>
    <xf numFmtId="172" fontId="7" fillId="0" borderId="10" xfId="0" applyNumberFormat="1" applyFont="1" applyFill="1" applyBorder="1" applyAlignment="1">
      <alignment horizontal="center" vertical="center" wrapText="1"/>
    </xf>
    <xf numFmtId="172" fontId="7" fillId="35" borderId="12" xfId="44" applyNumberFormat="1" applyFont="1" applyFill="1" applyBorder="1" applyAlignment="1">
      <alignment horizontal="left" vertical="top" wrapText="1"/>
      <protection/>
    </xf>
    <xf numFmtId="1" fontId="9" fillId="35" borderId="10" xfId="44" applyNumberFormat="1" applyFont="1" applyFill="1" applyBorder="1" applyAlignment="1">
      <alignment horizontal="center" vertical="center"/>
      <protection/>
    </xf>
    <xf numFmtId="172" fontId="26" fillId="35" borderId="10" xfId="44" applyNumberFormat="1" applyFont="1" applyFill="1" applyBorder="1" applyAlignment="1">
      <alignment horizontal="center" vertical="center"/>
      <protection/>
    </xf>
    <xf numFmtId="2" fontId="7" fillId="0" borderId="10" xfId="0" applyNumberFormat="1" applyFont="1" applyFill="1" applyBorder="1" applyAlignment="1">
      <alignment horizontal="center" vertical="center" wrapText="1"/>
    </xf>
    <xf numFmtId="0" fontId="8" fillId="92" borderId="10" xfId="0" applyFont="1" applyFill="1" applyBorder="1" applyAlignment="1">
      <alignment horizontal="center" vertical="center" wrapText="1"/>
    </xf>
    <xf numFmtId="172" fontId="11" fillId="34" borderId="11" xfId="44" applyNumberFormat="1" applyFont="1" applyFill="1" applyBorder="1" applyAlignment="1">
      <alignment horizontal="center" vertical="top"/>
      <protection/>
    </xf>
    <xf numFmtId="172" fontId="7" fillId="0" borderId="10" xfId="0" applyNumberFormat="1" applyFont="1" applyFill="1" applyBorder="1" applyAlignment="1">
      <alignment horizontal="left" vertical="center"/>
    </xf>
    <xf numFmtId="49" fontId="7" fillId="0" borderId="10" xfId="0" applyNumberFormat="1" applyFont="1" applyFill="1" applyBorder="1" applyAlignment="1">
      <alignment horizontal="center" vertical="center"/>
    </xf>
    <xf numFmtId="1" fontId="7" fillId="7"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1" fontId="7" fillId="0" borderId="11" xfId="44" applyNumberFormat="1" applyFont="1" applyFill="1" applyBorder="1" applyAlignment="1">
      <alignment horizontal="center" vertical="center" shrinkToFit="1"/>
      <protection/>
    </xf>
    <xf numFmtId="49" fontId="7" fillId="5" borderId="10" xfId="0" applyNumberFormat="1" applyFont="1" applyFill="1" applyBorder="1" applyAlignment="1">
      <alignment horizontal="center" vertical="center"/>
    </xf>
    <xf numFmtId="1" fontId="7" fillId="0" borderId="11" xfId="44" applyNumberFormat="1" applyFont="1" applyFill="1" applyBorder="1" applyAlignment="1">
      <alignment horizontal="center" vertical="center"/>
      <protection/>
    </xf>
    <xf numFmtId="1" fontId="7" fillId="0" borderId="11" xfId="44" applyNumberFormat="1" applyFont="1" applyFill="1" applyBorder="1" applyAlignment="1">
      <alignment horizontal="center" vertical="top"/>
      <protection/>
    </xf>
    <xf numFmtId="49" fontId="7" fillId="5" borderId="10" xfId="0" applyNumberFormat="1" applyFont="1" applyFill="1" applyBorder="1" applyAlignment="1">
      <alignment horizontal="center" vertical="top"/>
    </xf>
    <xf numFmtId="172" fontId="7" fillId="0" borderId="67" xfId="0" applyNumberFormat="1" applyFont="1" applyBorder="1" applyAlignment="1">
      <alignment horizontal="left" vertical="top" wrapText="1"/>
    </xf>
    <xf numFmtId="172" fontId="7" fillId="0" borderId="67" xfId="0" applyNumberFormat="1" applyFont="1" applyBorder="1" applyAlignment="1">
      <alignment horizontal="left" vertical="top"/>
    </xf>
    <xf numFmtId="1" fontId="7" fillId="0" borderId="10" xfId="0" applyNumberFormat="1" applyFont="1" applyBorder="1" applyAlignment="1">
      <alignment horizontal="center" vertical="center"/>
    </xf>
    <xf numFmtId="0" fontId="7" fillId="0" borderId="67" xfId="0" applyFont="1" applyFill="1" applyBorder="1" applyAlignment="1">
      <alignment horizontal="left" vertical="top" wrapText="1"/>
    </xf>
    <xf numFmtId="172" fontId="7" fillId="35" borderId="67" xfId="0" applyNumberFormat="1" applyFont="1" applyFill="1" applyBorder="1" applyAlignment="1">
      <alignment horizontal="center" vertical="center"/>
    </xf>
    <xf numFmtId="0" fontId="7" fillId="0" borderId="10" xfId="0" applyNumberFormat="1" applyFont="1" applyBorder="1" applyAlignment="1">
      <alignment horizontal="center" vertical="center"/>
    </xf>
    <xf numFmtId="0" fontId="7" fillId="7" borderId="10" xfId="0" applyNumberFormat="1" applyFont="1" applyFill="1" applyBorder="1" applyAlignment="1">
      <alignment horizontal="center" vertical="center"/>
    </xf>
    <xf numFmtId="0" fontId="7" fillId="109" borderId="10" xfId="0" applyFont="1" applyFill="1" applyBorder="1" applyAlignment="1">
      <alignment horizontal="center" vertical="center"/>
    </xf>
    <xf numFmtId="172" fontId="7" fillId="0" borderId="69" xfId="0" applyNumberFormat="1" applyFont="1" applyFill="1" applyBorder="1" applyAlignment="1">
      <alignment horizontal="center" vertical="center"/>
    </xf>
    <xf numFmtId="172" fontId="7" fillId="0" borderId="70" xfId="0" applyNumberFormat="1" applyFont="1" applyFill="1" applyBorder="1" applyAlignment="1">
      <alignment horizontal="center" vertical="center"/>
    </xf>
    <xf numFmtId="172" fontId="7" fillId="0" borderId="71" xfId="0" applyNumberFormat="1" applyFont="1" applyFill="1" applyBorder="1" applyAlignment="1">
      <alignment horizontal="center" vertical="center"/>
    </xf>
    <xf numFmtId="172" fontId="7" fillId="35" borderId="10" xfId="0" applyNumberFormat="1" applyFont="1" applyFill="1" applyBorder="1" applyAlignment="1">
      <alignment horizontal="left" vertical="center"/>
    </xf>
    <xf numFmtId="1" fontId="7" fillId="7" borderId="10" xfId="0" applyNumberFormat="1" applyFont="1" applyFill="1" applyBorder="1" applyAlignment="1">
      <alignment horizontal="center" vertical="center" wrapText="1"/>
    </xf>
    <xf numFmtId="172" fontId="8" fillId="56" borderId="10" xfId="0" applyNumberFormat="1" applyFont="1" applyFill="1" applyBorder="1" applyAlignment="1">
      <alignment horizontal="center" vertical="center"/>
    </xf>
    <xf numFmtId="172"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72" fontId="7" fillId="58" borderId="10" xfId="0" applyNumberFormat="1" applyFont="1" applyFill="1" applyBorder="1" applyAlignment="1">
      <alignment vertical="center" wrapText="1"/>
    </xf>
    <xf numFmtId="172" fontId="7" fillId="60" borderId="67" xfId="0" applyNumberFormat="1" applyFont="1" applyFill="1" applyBorder="1" applyAlignment="1">
      <alignment horizontal="center" vertical="center"/>
    </xf>
    <xf numFmtId="0" fontId="7" fillId="3" borderId="10" xfId="0" applyFont="1" applyFill="1" applyBorder="1" applyAlignment="1">
      <alignment horizontal="center" vertical="center"/>
    </xf>
    <xf numFmtId="0" fontId="7" fillId="5" borderId="10" xfId="0" applyFont="1" applyFill="1" applyBorder="1" applyAlignment="1">
      <alignment horizontal="center" vertical="center"/>
    </xf>
    <xf numFmtId="172" fontId="7" fillId="52" borderId="10" xfId="44" applyNumberFormat="1" applyFont="1" applyFill="1" applyBorder="1" applyAlignment="1">
      <alignment horizontal="center" vertical="center"/>
      <protection/>
    </xf>
    <xf numFmtId="172" fontId="7" fillId="68" borderId="10" xfId="44" applyNumberFormat="1" applyFont="1" applyFill="1" applyBorder="1" applyAlignment="1">
      <alignment horizontal="center" vertical="center"/>
      <protection/>
    </xf>
    <xf numFmtId="172" fontId="7" fillId="0" borderId="68" xfId="0" applyNumberFormat="1" applyFont="1" applyFill="1" applyBorder="1" applyAlignment="1">
      <alignment horizontal="center" vertical="center"/>
    </xf>
    <xf numFmtId="172" fontId="7" fillId="52" borderId="12" xfId="44" applyNumberFormat="1" applyFont="1" applyFill="1" applyBorder="1" applyAlignment="1">
      <alignment horizontal="center" vertical="center"/>
      <protection/>
    </xf>
    <xf numFmtId="172" fontId="7" fillId="52" borderId="15" xfId="44" applyNumberFormat="1" applyFont="1" applyFill="1" applyBorder="1" applyAlignment="1">
      <alignment horizontal="center" vertical="center"/>
      <protection/>
    </xf>
    <xf numFmtId="0" fontId="8" fillId="57" borderId="10" xfId="0" applyFont="1" applyFill="1" applyBorder="1" applyAlignment="1">
      <alignment horizontal="center" vertical="center" wrapText="1"/>
    </xf>
    <xf numFmtId="172" fontId="8" fillId="108" borderId="10" xfId="0" applyNumberFormat="1" applyFont="1" applyFill="1" applyBorder="1" applyAlignment="1">
      <alignment horizontal="center" vertical="center"/>
    </xf>
    <xf numFmtId="0" fontId="9" fillId="0" borderId="0" xfId="0" applyFont="1" applyFill="1" applyBorder="1" applyAlignment="1">
      <alignment horizontal="center" vertical="top"/>
    </xf>
    <xf numFmtId="0" fontId="2" fillId="0" borderId="0" xfId="0" applyFont="1" applyBorder="1" applyAlignment="1">
      <alignment horizontal="left" vertical="top" wrapText="1"/>
    </xf>
    <xf numFmtId="49" fontId="8" fillId="55" borderId="20" xfId="39" applyNumberFormat="1" applyFont="1" applyFill="1" applyBorder="1" applyAlignment="1">
      <alignment horizontal="right" vertical="center"/>
      <protection/>
    </xf>
    <xf numFmtId="49" fontId="8" fillId="55" borderId="72" xfId="39" applyNumberFormat="1" applyFont="1" applyFill="1" applyBorder="1" applyAlignment="1">
      <alignment horizontal="right" vertical="center"/>
      <protection/>
    </xf>
    <xf numFmtId="1" fontId="9" fillId="55" borderId="73" xfId="39" applyNumberFormat="1" applyFont="1" applyFill="1" applyBorder="1" applyAlignment="1">
      <alignment horizontal="center" vertical="top"/>
      <protection/>
    </xf>
    <xf numFmtId="1" fontId="9" fillId="55" borderId="20" xfId="39" applyNumberFormat="1" applyFont="1" applyFill="1" applyBorder="1" applyAlignment="1">
      <alignment horizontal="center" vertical="top"/>
      <protection/>
    </xf>
    <xf numFmtId="1" fontId="9" fillId="55" borderId="21" xfId="39" applyNumberFormat="1" applyFont="1" applyFill="1" applyBorder="1" applyAlignment="1">
      <alignment horizontal="center" vertical="top"/>
      <protection/>
    </xf>
    <xf numFmtId="49" fontId="3" fillId="36" borderId="12" xfId="0" applyNumberFormat="1" applyFont="1" applyFill="1" applyBorder="1" applyAlignment="1">
      <alignment horizontal="center" vertical="center"/>
    </xf>
    <xf numFmtId="49" fontId="3" fillId="36" borderId="45" xfId="0" applyNumberFormat="1" applyFont="1" applyFill="1" applyBorder="1" applyAlignment="1">
      <alignment horizontal="center" vertical="center"/>
    </xf>
    <xf numFmtId="49" fontId="3" fillId="36" borderId="15" xfId="0" applyNumberFormat="1" applyFont="1" applyFill="1" applyBorder="1" applyAlignment="1">
      <alignment horizontal="center" vertical="center"/>
    </xf>
    <xf numFmtId="49" fontId="3" fillId="37"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2" fillId="0" borderId="45" xfId="0" applyFont="1" applyBorder="1" applyAlignment="1">
      <alignment horizontal="left" vertical="top" wrapText="1"/>
    </xf>
    <xf numFmtId="0" fontId="2" fillId="0" borderId="15" xfId="0" applyFont="1" applyBorder="1" applyAlignment="1">
      <alignment horizontal="left" vertical="top" wrapText="1"/>
    </xf>
    <xf numFmtId="0" fontId="2" fillId="0" borderId="45" xfId="0" applyFont="1" applyBorder="1" applyAlignment="1">
      <alignment horizontal="center" vertical="top" wrapText="1"/>
    </xf>
    <xf numFmtId="0" fontId="2" fillId="0" borderId="15" xfId="0" applyFont="1" applyBorder="1" applyAlignment="1">
      <alignment horizontal="center" vertical="top" wrapText="1"/>
    </xf>
    <xf numFmtId="49" fontId="3" fillId="56" borderId="10" xfId="39" applyNumberFormat="1" applyFont="1" applyFill="1" applyBorder="1" applyAlignment="1">
      <alignment horizontal="center" vertical="top"/>
      <protection/>
    </xf>
    <xf numFmtId="49" fontId="3" fillId="42" borderId="10" xfId="39" applyNumberFormat="1" applyFont="1" applyFill="1" applyBorder="1" applyAlignment="1">
      <alignment horizontal="center" vertical="top"/>
      <protection/>
    </xf>
    <xf numFmtId="49" fontId="3" fillId="50" borderId="10" xfId="39" applyNumberFormat="1" applyFont="1" applyFill="1" applyBorder="1" applyAlignment="1">
      <alignment horizontal="center" vertical="top"/>
      <protection/>
    </xf>
    <xf numFmtId="1" fontId="8" fillId="46" borderId="18" xfId="39" applyNumberFormat="1" applyFont="1" applyFill="1" applyBorder="1" applyAlignment="1">
      <alignment horizontal="center" vertical="top"/>
      <protection/>
    </xf>
    <xf numFmtId="1" fontId="8" fillId="46" borderId="19" xfId="39" applyNumberFormat="1" applyFont="1" applyFill="1" applyBorder="1" applyAlignment="1">
      <alignment horizontal="center" vertical="top"/>
      <protection/>
    </xf>
    <xf numFmtId="1" fontId="8" fillId="46" borderId="13" xfId="39" applyNumberFormat="1" applyFont="1" applyFill="1" applyBorder="1" applyAlignment="1">
      <alignment horizontal="center" vertical="top"/>
      <protection/>
    </xf>
    <xf numFmtId="49" fontId="8" fillId="42" borderId="18" xfId="39" applyNumberFormat="1" applyFont="1" applyFill="1" applyBorder="1" applyAlignment="1">
      <alignment horizontal="right" vertical="center"/>
      <protection/>
    </xf>
    <xf numFmtId="49" fontId="8" fillId="42" borderId="19" xfId="39" applyNumberFormat="1" applyFont="1" applyFill="1" applyBorder="1" applyAlignment="1">
      <alignment horizontal="right" vertical="center"/>
      <protection/>
    </xf>
    <xf numFmtId="49" fontId="8" fillId="42" borderId="13" xfId="39" applyNumberFormat="1" applyFont="1" applyFill="1" applyBorder="1" applyAlignment="1">
      <alignment horizontal="right" vertical="center"/>
      <protection/>
    </xf>
    <xf numFmtId="1" fontId="8" fillId="42" borderId="18" xfId="39" applyNumberFormat="1" applyFont="1" applyFill="1" applyBorder="1" applyAlignment="1">
      <alignment horizontal="center" vertical="top"/>
      <protection/>
    </xf>
    <xf numFmtId="1" fontId="8" fillId="42" borderId="19" xfId="39" applyNumberFormat="1" applyFont="1" applyFill="1" applyBorder="1" applyAlignment="1">
      <alignment horizontal="center" vertical="top"/>
      <protection/>
    </xf>
    <xf numFmtId="1" fontId="8" fillId="42" borderId="13" xfId="39" applyNumberFormat="1" applyFont="1" applyFill="1" applyBorder="1" applyAlignment="1">
      <alignment horizontal="center" vertical="top"/>
      <protection/>
    </xf>
    <xf numFmtId="0" fontId="3" fillId="36" borderId="18" xfId="0" applyFont="1" applyFill="1" applyBorder="1" applyAlignment="1">
      <alignment horizontal="left" vertical="center"/>
    </xf>
    <xf numFmtId="0" fontId="3" fillId="36" borderId="19" xfId="0" applyFont="1" applyFill="1" applyBorder="1" applyAlignment="1">
      <alignment horizontal="left" vertical="center"/>
    </xf>
    <xf numFmtId="0" fontId="3" fillId="36" borderId="13" xfId="0" applyFont="1" applyFill="1" applyBorder="1" applyAlignment="1">
      <alignment horizontal="left" vertical="center"/>
    </xf>
    <xf numFmtId="49" fontId="3" fillId="37" borderId="18" xfId="0" applyNumberFormat="1" applyFont="1" applyFill="1" applyBorder="1" applyAlignment="1">
      <alignment horizontal="left" vertical="center"/>
    </xf>
    <xf numFmtId="49" fontId="3" fillId="37" borderId="19" xfId="0" applyNumberFormat="1" applyFont="1" applyFill="1" applyBorder="1" applyAlignment="1">
      <alignment horizontal="left" vertical="center"/>
    </xf>
    <xf numFmtId="49" fontId="3" fillId="37" borderId="13" xfId="0" applyNumberFormat="1" applyFont="1" applyFill="1" applyBorder="1" applyAlignment="1">
      <alignment horizontal="left" vertical="center"/>
    </xf>
    <xf numFmtId="49" fontId="11" fillId="35" borderId="17" xfId="40" applyNumberFormat="1" applyFont="1" applyFill="1" applyBorder="1" applyAlignment="1">
      <alignment horizontal="center" vertical="top" textRotation="90" wrapText="1"/>
      <protection/>
    </xf>
    <xf numFmtId="49" fontId="11" fillId="35" borderId="45" xfId="40" applyNumberFormat="1" applyFont="1" applyFill="1" applyBorder="1" applyAlignment="1">
      <alignment horizontal="center" vertical="top" textRotation="90" wrapText="1"/>
      <protection/>
    </xf>
    <xf numFmtId="49" fontId="11" fillId="35" borderId="15" xfId="40" applyNumberFormat="1" applyFont="1" applyFill="1" applyBorder="1" applyAlignment="1">
      <alignment horizontal="center" vertical="top" textRotation="90" wrapText="1"/>
      <protection/>
    </xf>
    <xf numFmtId="0" fontId="3" fillId="43" borderId="10" xfId="0" applyFont="1" applyFill="1" applyBorder="1" applyAlignment="1">
      <alignment horizontal="center"/>
    </xf>
    <xf numFmtId="0" fontId="3" fillId="41" borderId="18" xfId="0" applyFont="1" applyFill="1" applyBorder="1" applyAlignment="1">
      <alignment horizontal="center"/>
    </xf>
    <xf numFmtId="0" fontId="3" fillId="41" borderId="19" xfId="0" applyFont="1" applyFill="1" applyBorder="1" applyAlignment="1">
      <alignment horizontal="center"/>
    </xf>
    <xf numFmtId="0" fontId="3" fillId="41" borderId="13" xfId="0" applyFont="1" applyFill="1" applyBorder="1" applyAlignment="1">
      <alignment horizontal="center"/>
    </xf>
    <xf numFmtId="0" fontId="2" fillId="49" borderId="18" xfId="0" applyFont="1" applyFill="1" applyBorder="1" applyAlignment="1">
      <alignment horizontal="center" vertical="top" wrapText="1"/>
    </xf>
    <xf numFmtId="0" fontId="2" fillId="49" borderId="19" xfId="0" applyFont="1" applyFill="1" applyBorder="1" applyAlignment="1">
      <alignment horizontal="center" vertical="top" wrapText="1"/>
    </xf>
    <xf numFmtId="0" fontId="2" fillId="49" borderId="13" xfId="0" applyFont="1" applyFill="1" applyBorder="1" applyAlignment="1">
      <alignment horizontal="center" vertical="top" wrapText="1"/>
    </xf>
    <xf numFmtId="1" fontId="8" fillId="42" borderId="73" xfId="39" applyNumberFormat="1" applyFont="1" applyFill="1" applyBorder="1" applyAlignment="1">
      <alignment horizontal="center" vertical="top"/>
      <protection/>
    </xf>
    <xf numFmtId="1" fontId="8" fillId="42" borderId="20" xfId="39" applyNumberFormat="1" applyFont="1" applyFill="1" applyBorder="1" applyAlignment="1">
      <alignment horizontal="center" vertical="top"/>
      <protection/>
    </xf>
    <xf numFmtId="1" fontId="8" fillId="42" borderId="21" xfId="39" applyNumberFormat="1" applyFont="1" applyFill="1" applyBorder="1" applyAlignment="1">
      <alignment horizontal="center" vertical="top"/>
      <protection/>
    </xf>
    <xf numFmtId="49" fontId="8" fillId="35" borderId="10" xfId="39" applyNumberFormat="1" applyFont="1" applyFill="1" applyBorder="1" applyAlignment="1">
      <alignment horizontal="center" vertical="top"/>
      <protection/>
    </xf>
    <xf numFmtId="0" fontId="2" fillId="35" borderId="10" xfId="39" applyFont="1" applyFill="1" applyBorder="1" applyAlignment="1">
      <alignment horizontal="left" vertical="top" wrapText="1"/>
      <protection/>
    </xf>
    <xf numFmtId="0" fontId="7" fillId="35" borderId="10" xfId="39" applyFont="1" applyFill="1" applyBorder="1" applyAlignment="1">
      <alignment horizontal="left" vertical="top" wrapText="1"/>
      <protection/>
    </xf>
    <xf numFmtId="49" fontId="2" fillId="60" borderId="10" xfId="39" applyNumberFormat="1" applyFont="1" applyFill="1" applyBorder="1" applyAlignment="1">
      <alignment horizontal="left" vertical="top" wrapText="1"/>
      <protection/>
    </xf>
    <xf numFmtId="0" fontId="2" fillId="49" borderId="18" xfId="0" applyFont="1" applyFill="1" applyBorder="1" applyAlignment="1">
      <alignment horizontal="center"/>
    </xf>
    <xf numFmtId="0" fontId="2" fillId="49" borderId="19" xfId="0" applyFont="1" applyFill="1" applyBorder="1" applyAlignment="1">
      <alignment horizontal="center"/>
    </xf>
    <xf numFmtId="0" fontId="2" fillId="49" borderId="13" xfId="0" applyFont="1" applyFill="1" applyBorder="1" applyAlignment="1">
      <alignment horizont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172" fontId="2" fillId="0" borderId="12" xfId="0" applyNumberFormat="1" applyFont="1" applyBorder="1" applyAlignment="1">
      <alignment horizontal="center" vertical="center"/>
    </xf>
    <xf numFmtId="172" fontId="2" fillId="0" borderId="15" xfId="0" applyNumberFormat="1" applyFont="1" applyBorder="1" applyAlignment="1">
      <alignment horizontal="center" vertical="center"/>
    </xf>
    <xf numFmtId="49" fontId="3" fillId="41" borderId="18" xfId="0" applyNumberFormat="1" applyFont="1" applyFill="1" applyBorder="1" applyAlignment="1">
      <alignment horizontal="right" vertical="center"/>
    </xf>
    <xf numFmtId="49" fontId="3" fillId="41" borderId="19" xfId="0" applyNumberFormat="1" applyFont="1" applyFill="1" applyBorder="1" applyAlignment="1">
      <alignment horizontal="right" vertical="center"/>
    </xf>
    <xf numFmtId="49" fontId="3" fillId="41" borderId="13" xfId="0" applyNumberFormat="1" applyFont="1" applyFill="1" applyBorder="1" applyAlignment="1">
      <alignment horizontal="right" vertical="center"/>
    </xf>
    <xf numFmtId="0" fontId="3" fillId="39" borderId="18" xfId="0" applyFont="1" applyFill="1" applyBorder="1" applyAlignment="1">
      <alignment horizontal="center"/>
    </xf>
    <xf numFmtId="0" fontId="3" fillId="39" borderId="19" xfId="0" applyFont="1" applyFill="1" applyBorder="1" applyAlignment="1">
      <alignment horizontal="center"/>
    </xf>
    <xf numFmtId="0" fontId="3" fillId="39" borderId="13" xfId="0" applyFont="1" applyFill="1" applyBorder="1" applyAlignment="1">
      <alignment horizontal="center"/>
    </xf>
    <xf numFmtId="49" fontId="2" fillId="0" borderId="1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49" fontId="3" fillId="37" borderId="18" xfId="0" applyNumberFormat="1" applyFont="1" applyFill="1" applyBorder="1" applyAlignment="1">
      <alignment horizontal="left"/>
    </xf>
    <xf numFmtId="49" fontId="3" fillId="37" borderId="19" xfId="0" applyNumberFormat="1" applyFont="1" applyFill="1" applyBorder="1" applyAlignment="1">
      <alignment horizontal="left"/>
    </xf>
    <xf numFmtId="49" fontId="3" fillId="37" borderId="13" xfId="0" applyNumberFormat="1" applyFont="1" applyFill="1" applyBorder="1" applyAlignment="1">
      <alignment horizontal="left"/>
    </xf>
    <xf numFmtId="49" fontId="3" fillId="39" borderId="18" xfId="0" applyNumberFormat="1" applyFont="1" applyFill="1" applyBorder="1" applyAlignment="1">
      <alignment horizontal="right" vertical="center"/>
    </xf>
    <xf numFmtId="49" fontId="3" fillId="39" borderId="19" xfId="0" applyNumberFormat="1" applyFont="1" applyFill="1" applyBorder="1" applyAlignment="1">
      <alignment horizontal="right" vertical="center"/>
    </xf>
    <xf numFmtId="49" fontId="3" fillId="39" borderId="13" xfId="0" applyNumberFormat="1" applyFont="1" applyFill="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left" vertical="center" textRotation="90" wrapText="1"/>
    </xf>
    <xf numFmtId="0" fontId="2" fillId="0" borderId="10" xfId="0" applyFont="1" applyBorder="1" applyAlignment="1">
      <alignment horizontal="center" vertical="center" textRotation="90" wrapText="1"/>
    </xf>
    <xf numFmtId="172" fontId="2" fillId="35" borderId="10" xfId="0" applyNumberFormat="1" applyFont="1" applyFill="1" applyBorder="1" applyAlignment="1">
      <alignment horizontal="left" vertical="center" wrapText="1"/>
    </xf>
    <xf numFmtId="49" fontId="2" fillId="35" borderId="10" xfId="0" applyNumberFormat="1" applyFont="1" applyFill="1" applyBorder="1" applyAlignment="1">
      <alignment horizontal="center" vertical="center"/>
    </xf>
    <xf numFmtId="173" fontId="2" fillId="35" borderId="12" xfId="0" applyNumberFormat="1" applyFont="1" applyFill="1" applyBorder="1" applyAlignment="1">
      <alignment horizontal="center" vertical="top" textRotation="90" wrapText="1"/>
    </xf>
    <xf numFmtId="173" fontId="2" fillId="35" borderId="15" xfId="0" applyNumberFormat="1" applyFont="1" applyFill="1" applyBorder="1" applyAlignment="1">
      <alignment horizontal="center" vertical="top" textRotation="90" wrapText="1"/>
    </xf>
    <xf numFmtId="0" fontId="2" fillId="5" borderId="45" xfId="0" applyFont="1" applyFill="1" applyBorder="1" applyAlignment="1">
      <alignment horizontal="center" vertical="top" wrapText="1"/>
    </xf>
    <xf numFmtId="0" fontId="2" fillId="5" borderId="15" xfId="0" applyFont="1" applyFill="1" applyBorder="1" applyAlignment="1">
      <alignment horizontal="center" vertical="top" wrapText="1"/>
    </xf>
    <xf numFmtId="0" fontId="3" fillId="36" borderId="10" xfId="0" applyFont="1" applyFill="1" applyBorder="1" applyAlignment="1">
      <alignment horizontal="left" vertical="center"/>
    </xf>
    <xf numFmtId="0" fontId="3" fillId="37" borderId="10" xfId="0" applyFont="1" applyFill="1" applyBorder="1" applyAlignment="1">
      <alignment horizontal="left" vertical="center"/>
    </xf>
    <xf numFmtId="0" fontId="2" fillId="49" borderId="10" xfId="0" applyFont="1" applyFill="1" applyBorder="1" applyAlignment="1">
      <alignment horizontal="center"/>
    </xf>
    <xf numFmtId="0" fontId="2" fillId="0" borderId="10" xfId="0" applyFont="1" applyBorder="1" applyAlignment="1">
      <alignment horizontal="center" textRotation="90" wrapText="1"/>
    </xf>
    <xf numFmtId="173" fontId="2" fillId="0" borderId="42" xfId="0" applyNumberFormat="1" applyFont="1" applyBorder="1" applyAlignment="1">
      <alignment horizontal="center" vertical="top" textRotation="90" wrapText="1"/>
    </xf>
    <xf numFmtId="173" fontId="2" fillId="0" borderId="39" xfId="0" applyNumberFormat="1" applyFont="1" applyBorder="1" applyAlignment="1">
      <alignment horizontal="center" vertical="top" textRotation="90" wrapText="1"/>
    </xf>
    <xf numFmtId="0" fontId="2" fillId="0" borderId="10" xfId="0" applyFont="1" applyBorder="1" applyAlignment="1">
      <alignment horizontal="left" vertical="center" wrapText="1"/>
    </xf>
    <xf numFmtId="172" fontId="2" fillId="60" borderId="10" xfId="0" applyNumberFormat="1" applyFont="1" applyFill="1" applyBorder="1" applyAlignment="1">
      <alignment horizontal="center" vertical="center"/>
    </xf>
    <xf numFmtId="173" fontId="2" fillId="0" borderId="10" xfId="0" applyNumberFormat="1" applyFont="1" applyBorder="1" applyAlignment="1">
      <alignment horizontal="center" vertical="center" textRotation="90" wrapText="1"/>
    </xf>
    <xf numFmtId="49" fontId="3" fillId="37" borderId="45" xfId="0" applyNumberFormat="1" applyFont="1" applyFill="1" applyBorder="1" applyAlignment="1">
      <alignment horizontal="center" vertical="center"/>
    </xf>
    <xf numFmtId="49" fontId="3" fillId="37" borderId="15" xfId="0" applyNumberFormat="1" applyFont="1" applyFill="1" applyBorder="1" applyAlignment="1">
      <alignment horizontal="center" vertical="center"/>
    </xf>
    <xf numFmtId="49" fontId="3" fillId="0" borderId="45"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45" xfId="0" applyFont="1" applyBorder="1" applyAlignment="1">
      <alignment horizontal="left" vertical="center" wrapText="1"/>
    </xf>
    <xf numFmtId="0" fontId="2" fillId="0" borderId="15" xfId="0" applyFont="1" applyBorder="1" applyAlignment="1">
      <alignment horizontal="left" vertical="center" wrapText="1"/>
    </xf>
    <xf numFmtId="49" fontId="3" fillId="36" borderId="10" xfId="0" applyNumberFormat="1" applyFont="1" applyFill="1" applyBorder="1" applyAlignment="1">
      <alignment horizontal="center" vertical="top"/>
    </xf>
    <xf numFmtId="49" fontId="3" fillId="37" borderId="10" xfId="0" applyNumberFormat="1" applyFont="1" applyFill="1" applyBorder="1" applyAlignment="1">
      <alignment horizontal="center" vertical="top"/>
    </xf>
    <xf numFmtId="49" fontId="3" fillId="35" borderId="10" xfId="0" applyNumberFormat="1" applyFont="1" applyFill="1" applyBorder="1" applyAlignment="1">
      <alignment horizontal="center" vertical="top"/>
    </xf>
    <xf numFmtId="0" fontId="2" fillId="0" borderId="12" xfId="39" applyFont="1" applyFill="1" applyBorder="1" applyAlignment="1">
      <alignment horizontal="left" vertical="top" wrapText="1"/>
      <protection/>
    </xf>
    <xf numFmtId="0" fontId="2" fillId="0" borderId="15" xfId="39" applyFont="1" applyFill="1" applyBorder="1" applyAlignment="1">
      <alignment horizontal="left" vertical="top" wrapText="1"/>
      <protection/>
    </xf>
    <xf numFmtId="49" fontId="3" fillId="36" borderId="10" xfId="0" applyNumberFormat="1" applyFont="1" applyFill="1" applyBorder="1" applyAlignment="1">
      <alignment horizontal="center" vertical="center"/>
    </xf>
    <xf numFmtId="49" fontId="3" fillId="39" borderId="10" xfId="0" applyNumberFormat="1" applyFont="1" applyFill="1" applyBorder="1" applyAlignment="1">
      <alignment horizontal="right" vertical="center"/>
    </xf>
    <xf numFmtId="172" fontId="3" fillId="39" borderId="18" xfId="0" applyNumberFormat="1" applyFont="1" applyFill="1" applyBorder="1" applyAlignment="1">
      <alignment horizontal="right" vertical="center"/>
    </xf>
    <xf numFmtId="172" fontId="3" fillId="39" borderId="19" xfId="0" applyNumberFormat="1" applyFont="1" applyFill="1" applyBorder="1" applyAlignment="1">
      <alignment horizontal="right" vertical="center"/>
    </xf>
    <xf numFmtId="172" fontId="3" fillId="39" borderId="13" xfId="0" applyNumberFormat="1" applyFont="1" applyFill="1" applyBorder="1" applyAlignment="1">
      <alignment horizontal="right" vertical="center"/>
    </xf>
    <xf numFmtId="49" fontId="3" fillId="41" borderId="18" xfId="0" applyNumberFormat="1" applyFont="1" applyFill="1" applyBorder="1" applyAlignment="1">
      <alignment horizontal="right" vertical="center"/>
    </xf>
    <xf numFmtId="49" fontId="3" fillId="41" borderId="19" xfId="0" applyNumberFormat="1" applyFont="1" applyFill="1" applyBorder="1" applyAlignment="1">
      <alignment horizontal="right" vertical="center"/>
    </xf>
    <xf numFmtId="49" fontId="3" fillId="41" borderId="13" xfId="0" applyNumberFormat="1" applyFont="1" applyFill="1" applyBorder="1" applyAlignment="1">
      <alignment horizontal="right" vertical="center"/>
    </xf>
    <xf numFmtId="49" fontId="8" fillId="42" borderId="18" xfId="39" applyNumberFormat="1" applyFont="1" applyFill="1" applyBorder="1" applyAlignment="1">
      <alignment horizontal="left" vertical="top"/>
      <protection/>
    </xf>
    <xf numFmtId="49" fontId="8" fillId="42" borderId="19" xfId="39" applyNumberFormat="1" applyFont="1" applyFill="1" applyBorder="1" applyAlignment="1">
      <alignment horizontal="left" vertical="top"/>
      <protection/>
    </xf>
    <xf numFmtId="0" fontId="3" fillId="0" borderId="0" xfId="0" applyFont="1" applyBorder="1" applyAlignment="1">
      <alignment horizontal="center" vertical="top" wrapText="1"/>
    </xf>
    <xf numFmtId="0" fontId="3" fillId="43" borderId="10" xfId="0" applyFont="1" applyFill="1" applyBorder="1" applyAlignment="1">
      <alignment horizontal="right" vertical="center"/>
    </xf>
    <xf numFmtId="49" fontId="2" fillId="35" borderId="10" xfId="39" applyNumberFormat="1" applyFont="1" applyFill="1" applyBorder="1" applyAlignment="1">
      <alignment horizontal="center" vertical="top" textRotation="90" wrapText="1"/>
      <protection/>
    </xf>
    <xf numFmtId="49" fontId="8" fillId="42" borderId="73" xfId="39" applyNumberFormat="1" applyFont="1" applyFill="1" applyBorder="1" applyAlignment="1">
      <alignment horizontal="right" vertical="center"/>
      <protection/>
    </xf>
    <xf numFmtId="49" fontId="8" fillId="42" borderId="20" xfId="39" applyNumberFormat="1" applyFont="1" applyFill="1" applyBorder="1" applyAlignment="1">
      <alignment horizontal="right" vertical="center"/>
      <protection/>
    </xf>
    <xf numFmtId="49" fontId="8" fillId="42" borderId="72" xfId="39" applyNumberFormat="1" applyFont="1" applyFill="1" applyBorder="1" applyAlignment="1">
      <alignment horizontal="right" vertical="center"/>
      <protection/>
    </xf>
    <xf numFmtId="49" fontId="3" fillId="37" borderId="12" xfId="0" applyNumberFormat="1" applyFont="1" applyFill="1" applyBorder="1" applyAlignment="1">
      <alignment horizontal="center" vertical="top"/>
    </xf>
    <xf numFmtId="49" fontId="3" fillId="37" borderId="45" xfId="0" applyNumberFormat="1" applyFont="1" applyFill="1" applyBorder="1" applyAlignment="1">
      <alignment horizontal="center" vertical="top"/>
    </xf>
    <xf numFmtId="49" fontId="3" fillId="37" borderId="15" xfId="0" applyNumberFormat="1" applyFont="1" applyFill="1" applyBorder="1" applyAlignment="1">
      <alignment horizontal="center" vertical="top"/>
    </xf>
    <xf numFmtId="0" fontId="2" fillId="35" borderId="12" xfId="0" applyFont="1" applyFill="1" applyBorder="1" applyAlignment="1">
      <alignment horizontal="center" vertical="center" textRotation="90" wrapText="1"/>
    </xf>
    <xf numFmtId="0" fontId="2" fillId="35" borderId="45" xfId="0" applyFont="1" applyFill="1" applyBorder="1" applyAlignment="1">
      <alignment horizontal="center" vertical="center" textRotation="90" wrapText="1"/>
    </xf>
    <xf numFmtId="0" fontId="2" fillId="35" borderId="15" xfId="0" applyFont="1" applyFill="1" applyBorder="1" applyAlignment="1">
      <alignment horizontal="center" vertical="center" textRotation="90" wrapText="1"/>
    </xf>
    <xf numFmtId="0" fontId="2" fillId="34" borderId="12" xfId="0" applyFont="1" applyFill="1" applyBorder="1" applyAlignment="1">
      <alignment horizontal="left" vertical="top" wrapText="1"/>
    </xf>
    <xf numFmtId="0" fontId="2" fillId="34" borderId="45"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2" xfId="0" applyFont="1" applyFill="1" applyBorder="1" applyAlignment="1">
      <alignment horizontal="center"/>
    </xf>
    <xf numFmtId="0" fontId="2" fillId="34" borderId="45" xfId="0" applyFont="1" applyFill="1" applyBorder="1" applyAlignment="1">
      <alignment horizontal="center"/>
    </xf>
    <xf numFmtId="0" fontId="2" fillId="34" borderId="15" xfId="0" applyFont="1" applyFill="1" applyBorder="1" applyAlignment="1">
      <alignment horizontal="center"/>
    </xf>
    <xf numFmtId="49" fontId="2" fillId="35" borderId="10" xfId="0" applyNumberFormat="1" applyFont="1" applyFill="1" applyBorder="1" applyAlignment="1">
      <alignment horizontal="center" vertical="top"/>
    </xf>
    <xf numFmtId="0" fontId="2" fillId="35" borderId="12" xfId="0" applyFont="1" applyFill="1" applyBorder="1" applyAlignment="1">
      <alignment horizontal="left" vertical="top" wrapText="1"/>
    </xf>
    <xf numFmtId="0" fontId="2" fillId="35" borderId="45" xfId="0" applyFont="1" applyFill="1" applyBorder="1" applyAlignment="1">
      <alignment horizontal="left" vertical="top" wrapText="1"/>
    </xf>
    <xf numFmtId="0" fontId="2" fillId="60" borderId="15" xfId="0" applyFont="1" applyFill="1" applyBorder="1" applyAlignment="1">
      <alignment horizontal="left" vertical="top" wrapText="1"/>
    </xf>
    <xf numFmtId="49" fontId="2" fillId="0" borderId="12" xfId="0" applyNumberFormat="1" applyFont="1" applyBorder="1" applyAlignment="1">
      <alignment horizontal="center" vertical="top"/>
    </xf>
    <xf numFmtId="49" fontId="2" fillId="0" borderId="45" xfId="0" applyNumberFormat="1" applyFont="1" applyBorder="1" applyAlignment="1">
      <alignment horizontal="center" vertical="top"/>
    </xf>
    <xf numFmtId="49" fontId="2" fillId="0" borderId="15" xfId="0" applyNumberFormat="1" applyFont="1" applyBorder="1" applyAlignment="1">
      <alignment horizontal="center" vertical="top"/>
    </xf>
    <xf numFmtId="0" fontId="3" fillId="63" borderId="18" xfId="0" applyFont="1" applyFill="1" applyBorder="1" applyAlignment="1">
      <alignment horizontal="right" vertical="center" wrapText="1"/>
    </xf>
    <xf numFmtId="0" fontId="3" fillId="63" borderId="19" xfId="0" applyFont="1" applyFill="1" applyBorder="1" applyAlignment="1">
      <alignment horizontal="right" vertical="center" wrapText="1"/>
    </xf>
    <xf numFmtId="0" fontId="3" fillId="63" borderId="13" xfId="0" applyFont="1" applyFill="1" applyBorder="1" applyAlignment="1">
      <alignment horizontal="right" vertical="center" wrapText="1"/>
    </xf>
    <xf numFmtId="0" fontId="2" fillId="60" borderId="10" xfId="0" applyFont="1" applyFill="1" applyBorder="1" applyAlignment="1">
      <alignment horizontal="left" vertical="top" wrapText="1"/>
    </xf>
    <xf numFmtId="172" fontId="2" fillId="34" borderId="18" xfId="0" applyNumberFormat="1" applyFont="1" applyFill="1" applyBorder="1" applyAlignment="1">
      <alignment horizontal="center" vertical="center" wrapText="1"/>
    </xf>
    <xf numFmtId="172" fontId="2" fillId="34" borderId="19" xfId="0" applyNumberFormat="1" applyFont="1" applyFill="1" applyBorder="1" applyAlignment="1">
      <alignment horizontal="center" vertical="center" wrapText="1"/>
    </xf>
    <xf numFmtId="172" fontId="2" fillId="34" borderId="12" xfId="0" applyNumberFormat="1" applyFont="1" applyFill="1" applyBorder="1" applyAlignment="1">
      <alignment horizontal="center" vertical="center"/>
    </xf>
    <xf numFmtId="172" fontId="2" fillId="34" borderId="45" xfId="0" applyNumberFormat="1" applyFont="1" applyFill="1" applyBorder="1" applyAlignment="1">
      <alignment horizontal="center" vertical="center"/>
    </xf>
    <xf numFmtId="172" fontId="2" fillId="34" borderId="15" xfId="0" applyNumberFormat="1" applyFont="1" applyFill="1" applyBorder="1" applyAlignment="1">
      <alignment horizontal="center" vertical="center"/>
    </xf>
    <xf numFmtId="172" fontId="2" fillId="0" borderId="12" xfId="0" applyNumberFormat="1" applyFont="1" applyBorder="1" applyAlignment="1">
      <alignment horizontal="center" vertical="center"/>
    </xf>
    <xf numFmtId="172" fontId="2" fillId="0" borderId="15" xfId="0" applyNumberFormat="1" applyFont="1" applyBorder="1" applyAlignment="1">
      <alignment horizontal="center" vertical="center"/>
    </xf>
    <xf numFmtId="172" fontId="2" fillId="35" borderId="12" xfId="0" applyNumberFormat="1" applyFont="1" applyFill="1" applyBorder="1" applyAlignment="1">
      <alignment horizontal="center" vertical="center"/>
    </xf>
    <xf numFmtId="172" fontId="2" fillId="35" borderId="15" xfId="0" applyNumberFormat="1" applyFont="1" applyFill="1" applyBorder="1" applyAlignment="1">
      <alignment horizontal="center" vertical="center"/>
    </xf>
    <xf numFmtId="0" fontId="6" fillId="0" borderId="12" xfId="0" applyFont="1" applyBorder="1" applyAlignment="1">
      <alignment horizontal="left" vertical="top" wrapText="1"/>
    </xf>
    <xf numFmtId="0" fontId="6" fillId="0" borderId="45" xfId="0" applyFont="1" applyBorder="1" applyAlignment="1">
      <alignment horizontal="left" vertical="top" wrapText="1"/>
    </xf>
    <xf numFmtId="0" fontId="6" fillId="0" borderId="15" xfId="0" applyFont="1" applyBorder="1" applyAlignment="1">
      <alignment horizontal="left" vertical="top" wrapText="1"/>
    </xf>
    <xf numFmtId="0" fontId="6" fillId="7" borderId="12"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45"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top"/>
    </xf>
    <xf numFmtId="0" fontId="6" fillId="0" borderId="15" xfId="0" applyFont="1" applyBorder="1" applyAlignment="1">
      <alignment horizontal="center" vertical="top"/>
    </xf>
    <xf numFmtId="0" fontId="2" fillId="7" borderId="12" xfId="0" applyFont="1" applyFill="1" applyBorder="1" applyAlignment="1">
      <alignment horizontal="center" vertical="top"/>
    </xf>
    <xf numFmtId="0" fontId="2" fillId="7" borderId="15" xfId="0" applyFont="1" applyFill="1" applyBorder="1" applyAlignment="1">
      <alignment horizontal="center" vertical="top"/>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49" fontId="3" fillId="0" borderId="12" xfId="0" applyNumberFormat="1" applyFont="1" applyBorder="1" applyAlignment="1">
      <alignment horizontal="center" vertical="top"/>
    </xf>
    <xf numFmtId="49" fontId="3" fillId="0" borderId="45" xfId="0" applyNumberFormat="1" applyFont="1" applyBorder="1" applyAlignment="1">
      <alignment horizontal="center" vertical="top"/>
    </xf>
    <xf numFmtId="49" fontId="3" fillId="0" borderId="15" xfId="0" applyNumberFormat="1" applyFont="1" applyBorder="1" applyAlignment="1">
      <alignment horizontal="center" vertical="top"/>
    </xf>
    <xf numFmtId="0" fontId="2" fillId="0" borderId="10" xfId="0" applyFont="1" applyBorder="1" applyAlignment="1">
      <alignment horizontal="left" vertical="top" wrapText="1"/>
    </xf>
    <xf numFmtId="0" fontId="2" fillId="0" borderId="12"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2" xfId="0" applyFont="1" applyBorder="1" applyAlignment="1">
      <alignment horizontal="left" vertical="center" wrapText="1"/>
    </xf>
    <xf numFmtId="0" fontId="2" fillId="0" borderId="45" xfId="0" applyFont="1" applyBorder="1" applyAlignment="1">
      <alignment horizontal="left" vertical="center" wrapText="1"/>
    </xf>
    <xf numFmtId="0" fontId="2" fillId="0" borderId="15" xfId="0" applyFont="1" applyBorder="1" applyAlignment="1">
      <alignment horizontal="left" vertical="center"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60" borderId="10" xfId="0" applyFont="1" applyFill="1" applyBorder="1" applyAlignment="1">
      <alignment horizontal="center" vertical="center" textRotation="90" wrapText="1"/>
    </xf>
    <xf numFmtId="0" fontId="3" fillId="34" borderId="12"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15" xfId="0" applyFont="1" applyFill="1" applyBorder="1" applyAlignment="1">
      <alignment horizontal="center" vertical="center" wrapText="1"/>
    </xf>
    <xf numFmtId="172" fontId="3" fillId="34" borderId="12" xfId="0" applyNumberFormat="1" applyFont="1" applyFill="1" applyBorder="1" applyAlignment="1">
      <alignment horizontal="center" vertical="center"/>
    </xf>
    <xf numFmtId="172" fontId="3" fillId="34" borderId="45" xfId="0" applyNumberFormat="1" applyFont="1" applyFill="1" applyBorder="1" applyAlignment="1">
      <alignment horizontal="center" vertical="center"/>
    </xf>
    <xf numFmtId="172" fontId="3" fillId="34" borderId="15" xfId="0" applyNumberFormat="1" applyFont="1" applyFill="1" applyBorder="1" applyAlignment="1">
      <alignment horizontal="center" vertical="center"/>
    </xf>
    <xf numFmtId="0" fontId="2" fillId="0" borderId="12" xfId="0" applyFont="1" applyBorder="1" applyAlignment="1">
      <alignment horizontal="left" vertical="top" wrapText="1"/>
    </xf>
    <xf numFmtId="0" fontId="3" fillId="45" borderId="18" xfId="0" applyFont="1" applyFill="1" applyBorder="1" applyAlignment="1">
      <alignment horizontal="center"/>
    </xf>
    <xf numFmtId="0" fontId="3" fillId="45" borderId="19" xfId="0" applyFont="1" applyFill="1" applyBorder="1" applyAlignment="1">
      <alignment horizontal="center"/>
    </xf>
    <xf numFmtId="0" fontId="3" fillId="45" borderId="13" xfId="0" applyFont="1" applyFill="1" applyBorder="1" applyAlignment="1">
      <alignment horizontal="center"/>
    </xf>
    <xf numFmtId="0" fontId="2" fillId="0" borderId="12" xfId="57" applyFont="1" applyBorder="1" applyAlignment="1">
      <alignment horizontal="left" vertical="top" wrapText="1"/>
      <protection/>
    </xf>
    <xf numFmtId="0" fontId="2" fillId="0" borderId="15" xfId="57" applyFont="1" applyBorder="1" applyAlignment="1">
      <alignment horizontal="left" vertical="top" wrapText="1"/>
      <protection/>
    </xf>
    <xf numFmtId="0" fontId="2" fillId="0" borderId="12" xfId="57" applyFont="1" applyBorder="1" applyAlignment="1">
      <alignment horizontal="center" vertical="top" wrapText="1"/>
      <protection/>
    </xf>
    <xf numFmtId="0" fontId="2" fillId="0" borderId="15" xfId="57" applyFont="1" applyBorder="1" applyAlignment="1">
      <alignment horizontal="center" vertical="top" wrapText="1"/>
      <protection/>
    </xf>
    <xf numFmtId="0" fontId="2" fillId="74" borderId="12" xfId="0" applyFont="1" applyFill="1" applyBorder="1" applyAlignment="1">
      <alignment horizontal="center" vertical="top" wrapText="1"/>
    </xf>
    <xf numFmtId="0" fontId="2" fillId="74" borderId="15" xfId="0" applyFont="1" applyFill="1" applyBorder="1" applyAlignment="1">
      <alignment horizontal="center" vertical="top" wrapText="1"/>
    </xf>
    <xf numFmtId="0" fontId="2" fillId="0" borderId="45" xfId="0" applyFont="1" applyBorder="1" applyAlignment="1">
      <alignment horizontal="left" vertical="top" wrapText="1"/>
    </xf>
    <xf numFmtId="0" fontId="2" fillId="63" borderId="10" xfId="0" applyFont="1" applyFill="1" applyBorder="1" applyAlignment="1">
      <alignment horizontal="center"/>
    </xf>
    <xf numFmtId="49" fontId="3" fillId="38" borderId="18" xfId="0" applyNumberFormat="1" applyFont="1" applyFill="1" applyBorder="1" applyAlignment="1">
      <alignment horizontal="right" vertical="center"/>
    </xf>
    <xf numFmtId="49" fontId="3" fillId="38" borderId="19" xfId="0" applyNumberFormat="1" applyFont="1" applyFill="1" applyBorder="1" applyAlignment="1">
      <alignment horizontal="right" vertical="center"/>
    </xf>
    <xf numFmtId="49" fontId="3" fillId="38" borderId="13" xfId="0" applyNumberFormat="1" applyFont="1" applyFill="1" applyBorder="1" applyAlignment="1">
      <alignment horizontal="right" vertical="center"/>
    </xf>
    <xf numFmtId="49" fontId="3" fillId="0" borderId="10" xfId="0" applyNumberFormat="1" applyFont="1" applyBorder="1" applyAlignment="1">
      <alignment horizontal="center" vertical="top"/>
    </xf>
    <xf numFmtId="0" fontId="3" fillId="44" borderId="18" xfId="0" applyFont="1" applyFill="1" applyBorder="1" applyAlignment="1">
      <alignment horizontal="center"/>
    </xf>
    <xf numFmtId="0" fontId="3" fillId="44" borderId="19" xfId="0" applyFont="1" applyFill="1" applyBorder="1" applyAlignment="1">
      <alignment horizontal="center"/>
    </xf>
    <xf numFmtId="0" fontId="3" fillId="44" borderId="13" xfId="0" applyFont="1" applyFill="1" applyBorder="1" applyAlignment="1">
      <alignment horizontal="center"/>
    </xf>
    <xf numFmtId="0" fontId="3" fillId="38" borderId="18" xfId="0" applyFont="1" applyFill="1" applyBorder="1" applyAlignment="1">
      <alignment horizontal="center"/>
    </xf>
    <xf numFmtId="0" fontId="3" fillId="38" borderId="19" xfId="0" applyFont="1" applyFill="1" applyBorder="1" applyAlignment="1">
      <alignment horizontal="center"/>
    </xf>
    <xf numFmtId="0" fontId="3" fillId="38" borderId="13" xfId="0" applyFont="1" applyFill="1" applyBorder="1" applyAlignment="1">
      <alignment horizontal="center"/>
    </xf>
    <xf numFmtId="0" fontId="3" fillId="37" borderId="22" xfId="0" applyFont="1" applyFill="1" applyBorder="1" applyAlignment="1">
      <alignment horizontal="left" vertical="center"/>
    </xf>
    <xf numFmtId="0" fontId="3" fillId="37" borderId="20" xfId="0" applyFont="1" applyFill="1" applyBorder="1" applyAlignment="1">
      <alignment horizontal="left" vertical="center"/>
    </xf>
    <xf numFmtId="0" fontId="3" fillId="37" borderId="21" xfId="0" applyFont="1" applyFill="1" applyBorder="1" applyAlignment="1">
      <alignment horizontal="left" vertical="center"/>
    </xf>
    <xf numFmtId="49" fontId="3" fillId="45" borderId="18" xfId="0" applyNumberFormat="1" applyFont="1" applyFill="1" applyBorder="1" applyAlignment="1">
      <alignment horizontal="right" vertical="center"/>
    </xf>
    <xf numFmtId="49" fontId="3" fillId="45" borderId="19" xfId="0" applyNumberFormat="1" applyFont="1" applyFill="1" applyBorder="1" applyAlignment="1">
      <alignment horizontal="right" vertical="center"/>
    </xf>
    <xf numFmtId="49" fontId="3" fillId="45" borderId="13" xfId="0" applyNumberFormat="1" applyFont="1" applyFill="1" applyBorder="1" applyAlignment="1">
      <alignment horizontal="right" vertical="center"/>
    </xf>
    <xf numFmtId="0" fontId="3" fillId="44" borderId="18" xfId="0" applyFont="1" applyFill="1" applyBorder="1" applyAlignment="1">
      <alignment horizontal="right" vertical="center"/>
    </xf>
    <xf numFmtId="0" fontId="3" fillId="44" borderId="19" xfId="0" applyFont="1" applyFill="1" applyBorder="1" applyAlignment="1">
      <alignment horizontal="right" vertical="center"/>
    </xf>
    <xf numFmtId="0" fontId="3" fillId="44" borderId="13" xfId="0" applyFont="1" applyFill="1" applyBorder="1" applyAlignment="1">
      <alignment horizontal="right" vertical="center"/>
    </xf>
    <xf numFmtId="49" fontId="2" fillId="35" borderId="12" xfId="0" applyNumberFormat="1" applyFont="1" applyFill="1" applyBorder="1" applyAlignment="1">
      <alignment horizontal="center" vertical="top"/>
    </xf>
    <xf numFmtId="49" fontId="2" fillId="35" borderId="15" xfId="0" applyNumberFormat="1" applyFont="1" applyFill="1" applyBorder="1" applyAlignment="1">
      <alignment horizontal="center" vertical="top"/>
    </xf>
    <xf numFmtId="0" fontId="3" fillId="37" borderId="18" xfId="0" applyFont="1" applyFill="1" applyBorder="1" applyAlignment="1">
      <alignment horizontal="left" vertical="center"/>
    </xf>
    <xf numFmtId="0" fontId="3" fillId="37" borderId="19" xfId="0" applyFont="1" applyFill="1" applyBorder="1" applyAlignment="1">
      <alignment horizontal="left" vertical="center"/>
    </xf>
    <xf numFmtId="0" fontId="3" fillId="37" borderId="13" xfId="0" applyFont="1" applyFill="1" applyBorder="1" applyAlignment="1">
      <alignment horizontal="left" vertical="center"/>
    </xf>
    <xf numFmtId="49" fontId="2" fillId="7" borderId="12" xfId="0" applyNumberFormat="1" applyFont="1" applyFill="1" applyBorder="1" applyAlignment="1">
      <alignment horizontal="center" vertical="top"/>
    </xf>
    <xf numFmtId="49" fontId="2" fillId="7" borderId="45" xfId="0" applyNumberFormat="1" applyFont="1" applyFill="1" applyBorder="1" applyAlignment="1">
      <alignment horizontal="center" vertical="top"/>
    </xf>
    <xf numFmtId="49" fontId="2" fillId="7" borderId="15" xfId="0" applyNumberFormat="1" applyFont="1" applyFill="1" applyBorder="1" applyAlignment="1">
      <alignment horizontal="center" vertical="top"/>
    </xf>
    <xf numFmtId="0" fontId="2" fillId="51" borderId="18" xfId="0" applyFont="1" applyFill="1" applyBorder="1" applyAlignment="1">
      <alignment horizontal="center"/>
    </xf>
    <xf numFmtId="0" fontId="2" fillId="51" borderId="19" xfId="0" applyFont="1" applyFill="1" applyBorder="1" applyAlignment="1">
      <alignment horizontal="center"/>
    </xf>
    <xf numFmtId="0" fontId="2" fillId="51" borderId="13" xfId="0" applyFont="1" applyFill="1" applyBorder="1" applyAlignment="1">
      <alignment horizontal="center"/>
    </xf>
    <xf numFmtId="0" fontId="2" fillId="0" borderId="12"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15" xfId="0" applyFont="1" applyFill="1" applyBorder="1" applyAlignment="1">
      <alignment horizontal="center" vertical="center"/>
    </xf>
    <xf numFmtId="0" fontId="2" fillId="79" borderId="12" xfId="0" applyFont="1" applyFill="1" applyBorder="1" applyAlignment="1">
      <alignment horizontal="center" vertical="center"/>
    </xf>
    <xf numFmtId="0" fontId="2" fillId="79" borderId="45" xfId="0" applyFont="1" applyFill="1" applyBorder="1" applyAlignment="1">
      <alignment horizontal="center" vertical="center"/>
    </xf>
    <xf numFmtId="0" fontId="2" fillId="79" borderId="15" xfId="0" applyFont="1" applyFill="1" applyBorder="1" applyAlignment="1">
      <alignment horizontal="center" vertical="center"/>
    </xf>
    <xf numFmtId="0" fontId="3" fillId="38" borderId="18" xfId="0" applyFont="1" applyFill="1" applyBorder="1" applyAlignment="1">
      <alignment horizontal="center" vertical="center"/>
    </xf>
    <xf numFmtId="0" fontId="3" fillId="38" borderId="19" xfId="0" applyFont="1" applyFill="1" applyBorder="1" applyAlignment="1">
      <alignment horizontal="center" vertical="center"/>
    </xf>
    <xf numFmtId="0" fontId="3" fillId="38" borderId="13" xfId="0" applyFont="1" applyFill="1" applyBorder="1" applyAlignment="1">
      <alignment horizontal="center" vertical="center"/>
    </xf>
    <xf numFmtId="0" fontId="3" fillId="36" borderId="22" xfId="0" applyFont="1" applyFill="1" applyBorder="1" applyAlignment="1">
      <alignment horizontal="left" vertical="center"/>
    </xf>
    <xf numFmtId="0" fontId="3" fillId="36" borderId="20" xfId="0" applyFont="1" applyFill="1" applyBorder="1" applyAlignment="1">
      <alignment horizontal="left" vertical="center"/>
    </xf>
    <xf numFmtId="0" fontId="3" fillId="36" borderId="21" xfId="0" applyFont="1" applyFill="1" applyBorder="1" applyAlignment="1">
      <alignment horizontal="left" vertical="center"/>
    </xf>
    <xf numFmtId="0" fontId="3" fillId="37" borderId="42" xfId="0" applyFont="1" applyFill="1" applyBorder="1" applyAlignment="1">
      <alignment horizontal="left" vertical="center"/>
    </xf>
    <xf numFmtId="0" fontId="3" fillId="37" borderId="0" xfId="0" applyFont="1" applyFill="1" applyBorder="1" applyAlignment="1">
      <alignment horizontal="left" vertical="center"/>
    </xf>
    <xf numFmtId="0" fontId="3" fillId="37" borderId="43" xfId="0" applyFont="1" applyFill="1" applyBorder="1" applyAlignment="1">
      <alignment horizontal="left" vertical="center"/>
    </xf>
    <xf numFmtId="0" fontId="2" fillId="51" borderId="42" xfId="0" applyFont="1" applyFill="1" applyBorder="1" applyAlignment="1">
      <alignment horizontal="center"/>
    </xf>
    <xf numFmtId="0" fontId="2" fillId="51" borderId="0" xfId="0" applyFont="1" applyFill="1" applyBorder="1" applyAlignment="1">
      <alignment horizontal="center"/>
    </xf>
    <xf numFmtId="0" fontId="2" fillId="51" borderId="43" xfId="0" applyFont="1" applyFill="1" applyBorder="1" applyAlignment="1">
      <alignment horizontal="center"/>
    </xf>
    <xf numFmtId="0" fontId="3" fillId="51" borderId="18" xfId="0" applyFont="1" applyFill="1" applyBorder="1" applyAlignment="1">
      <alignment horizontal="center"/>
    </xf>
    <xf numFmtId="0" fontId="3" fillId="51" borderId="19" xfId="0" applyFont="1" applyFill="1" applyBorder="1" applyAlignment="1">
      <alignment horizontal="center"/>
    </xf>
    <xf numFmtId="0" fontId="3" fillId="51" borderId="13" xfId="0" applyFont="1" applyFill="1" applyBorder="1" applyAlignment="1">
      <alignment horizontal="center"/>
    </xf>
    <xf numFmtId="0" fontId="2" fillId="63" borderId="18" xfId="0" applyFont="1" applyFill="1" applyBorder="1" applyAlignment="1">
      <alignment horizontal="center"/>
    </xf>
    <xf numFmtId="0" fontId="2" fillId="63" borderId="19" xfId="0" applyFont="1" applyFill="1" applyBorder="1" applyAlignment="1">
      <alignment horizontal="center"/>
    </xf>
    <xf numFmtId="0" fontId="2" fillId="63" borderId="13" xfId="0" applyFont="1" applyFill="1" applyBorder="1" applyAlignment="1">
      <alignment horizont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3" fillId="36" borderId="12" xfId="0" applyNumberFormat="1" applyFont="1" applyFill="1" applyBorder="1" applyAlignment="1">
      <alignment horizontal="center" vertical="top"/>
    </xf>
    <xf numFmtId="49" fontId="3" fillId="36" borderId="45" xfId="0" applyNumberFormat="1" applyFont="1" applyFill="1" applyBorder="1" applyAlignment="1">
      <alignment horizontal="center" vertical="top"/>
    </xf>
    <xf numFmtId="49" fontId="3" fillId="36" borderId="15" xfId="0" applyNumberFormat="1" applyFont="1" applyFill="1" applyBorder="1" applyAlignment="1">
      <alignment horizontal="center" vertical="top"/>
    </xf>
    <xf numFmtId="49" fontId="2" fillId="35" borderId="45" xfId="0" applyNumberFormat="1" applyFont="1" applyFill="1" applyBorder="1" applyAlignment="1">
      <alignment horizontal="center" vertical="top"/>
    </xf>
    <xf numFmtId="49" fontId="3" fillId="37" borderId="18" xfId="0" applyNumberFormat="1" applyFont="1" applyFill="1" applyBorder="1" applyAlignment="1">
      <alignment horizontal="left" vertical="top"/>
    </xf>
    <xf numFmtId="49" fontId="3" fillId="37" borderId="19" xfId="0" applyNumberFormat="1" applyFont="1" applyFill="1" applyBorder="1" applyAlignment="1">
      <alignment horizontal="left" vertical="top"/>
    </xf>
    <xf numFmtId="49" fontId="3" fillId="37" borderId="13" xfId="0" applyNumberFormat="1" applyFont="1" applyFill="1" applyBorder="1" applyAlignment="1">
      <alignment horizontal="left" vertical="top"/>
    </xf>
    <xf numFmtId="0" fontId="3" fillId="53" borderId="10" xfId="0" applyFont="1" applyFill="1" applyBorder="1" applyAlignment="1">
      <alignment horizontal="center"/>
    </xf>
    <xf numFmtId="0" fontId="3" fillId="54" borderId="18" xfId="0" applyFont="1" applyFill="1" applyBorder="1" applyAlignment="1">
      <alignment horizontal="right" vertical="center" wrapText="1"/>
    </xf>
    <xf numFmtId="0" fontId="3" fillId="54" borderId="19" xfId="0" applyFont="1" applyFill="1" applyBorder="1" applyAlignment="1">
      <alignment horizontal="right" vertical="center" wrapText="1"/>
    </xf>
    <xf numFmtId="0" fontId="3" fillId="54" borderId="13" xfId="0" applyFont="1" applyFill="1" applyBorder="1" applyAlignment="1">
      <alignment horizontal="right" vertical="center" wrapText="1"/>
    </xf>
    <xf numFmtId="49" fontId="2" fillId="83" borderId="45" xfId="0" applyNumberFormat="1" applyFont="1" applyFill="1" applyBorder="1" applyAlignment="1">
      <alignment horizontal="center" vertical="top"/>
    </xf>
    <xf numFmtId="0" fontId="2" fillId="0" borderId="12" xfId="0" applyFont="1" applyBorder="1" applyAlignment="1">
      <alignment horizontal="center" vertical="top"/>
    </xf>
    <xf numFmtId="0" fontId="2" fillId="0" borderId="45" xfId="0" applyFont="1" applyBorder="1" applyAlignment="1">
      <alignment horizontal="center" vertical="top"/>
    </xf>
    <xf numFmtId="0" fontId="2" fillId="0" borderId="15" xfId="0" applyFont="1" applyBorder="1" applyAlignment="1">
      <alignment horizontal="center" vertical="top"/>
    </xf>
    <xf numFmtId="0" fontId="2" fillId="7" borderId="45" xfId="0" applyFont="1" applyFill="1" applyBorder="1" applyAlignment="1">
      <alignment horizontal="center" vertical="top"/>
    </xf>
    <xf numFmtId="0" fontId="2" fillId="34" borderId="12" xfId="0" applyFont="1" applyFill="1" applyBorder="1" applyAlignment="1">
      <alignment horizontal="center" vertical="top" wrapText="1"/>
    </xf>
    <xf numFmtId="0" fontId="2" fillId="34" borderId="15" xfId="0" applyFont="1" applyFill="1" applyBorder="1" applyAlignment="1">
      <alignment horizontal="center" vertical="top" wrapText="1"/>
    </xf>
    <xf numFmtId="1" fontId="4" fillId="75" borderId="12" xfId="0" applyNumberFormat="1" applyFont="1" applyFill="1" applyBorder="1" applyAlignment="1">
      <alignment horizontal="center" vertical="top"/>
    </xf>
    <xf numFmtId="1" fontId="4" fillId="75" borderId="45" xfId="0" applyNumberFormat="1" applyFont="1" applyFill="1" applyBorder="1" applyAlignment="1">
      <alignment horizontal="center" vertical="top"/>
    </xf>
    <xf numFmtId="1" fontId="4" fillId="75" borderId="15" xfId="0" applyNumberFormat="1" applyFont="1" applyFill="1" applyBorder="1" applyAlignment="1">
      <alignment horizontal="center" vertical="top"/>
    </xf>
    <xf numFmtId="0" fontId="2" fillId="0" borderId="45" xfId="57" applyFont="1" applyBorder="1" applyAlignment="1">
      <alignment horizontal="center" vertical="top" wrapText="1"/>
      <protection/>
    </xf>
    <xf numFmtId="49" fontId="2" fillId="0" borderId="10" xfId="0" applyNumberFormat="1" applyFont="1" applyBorder="1" applyAlignment="1">
      <alignment horizontal="center" vertical="top"/>
    </xf>
    <xf numFmtId="0" fontId="3" fillId="36" borderId="18" xfId="0" applyFont="1" applyFill="1" applyBorder="1" applyAlignment="1">
      <alignment horizontal="left" vertical="center"/>
    </xf>
    <xf numFmtId="0" fontId="3" fillId="36" borderId="19" xfId="0" applyFont="1" applyFill="1" applyBorder="1" applyAlignment="1">
      <alignment horizontal="left" vertical="center"/>
    </xf>
    <xf numFmtId="0" fontId="3" fillId="36" borderId="13" xfId="0" applyFont="1" applyFill="1" applyBorder="1" applyAlignment="1">
      <alignment horizontal="left" vertical="center"/>
    </xf>
    <xf numFmtId="49" fontId="2" fillId="36" borderId="45" xfId="0" applyNumberFormat="1" applyFont="1" applyFill="1" applyBorder="1" applyAlignment="1">
      <alignment horizontal="center" vertical="top"/>
    </xf>
    <xf numFmtId="49" fontId="2" fillId="36" borderId="15" xfId="0" applyNumberFormat="1" applyFont="1" applyFill="1" applyBorder="1" applyAlignment="1">
      <alignment horizontal="center" vertical="top"/>
    </xf>
    <xf numFmtId="49" fontId="3" fillId="45" borderId="18" xfId="0" applyNumberFormat="1" applyFont="1" applyFill="1" applyBorder="1" applyAlignment="1">
      <alignment horizontal="right" vertical="center"/>
    </xf>
    <xf numFmtId="49" fontId="3" fillId="45" borderId="19" xfId="0" applyNumberFormat="1" applyFont="1" applyFill="1" applyBorder="1" applyAlignment="1">
      <alignment horizontal="right" vertical="center"/>
    </xf>
    <xf numFmtId="49" fontId="3" fillId="45" borderId="13" xfId="0" applyNumberFormat="1" applyFont="1" applyFill="1" applyBorder="1" applyAlignment="1">
      <alignment horizontal="right" vertical="center"/>
    </xf>
    <xf numFmtId="0" fontId="2" fillId="35" borderId="12" xfId="0" applyFont="1" applyFill="1" applyBorder="1" applyAlignment="1">
      <alignment horizontal="left" vertical="top" textRotation="90" wrapText="1"/>
    </xf>
    <xf numFmtId="0" fontId="2" fillId="35" borderId="45" xfId="0" applyFont="1" applyFill="1" applyBorder="1" applyAlignment="1">
      <alignment horizontal="left" vertical="top" textRotation="90" wrapText="1"/>
    </xf>
    <xf numFmtId="0" fontId="2" fillId="35" borderId="15" xfId="0" applyFont="1" applyFill="1" applyBorder="1" applyAlignment="1">
      <alignment horizontal="left" vertical="top" textRotation="90" wrapText="1"/>
    </xf>
    <xf numFmtId="49" fontId="2" fillId="83" borderId="15" xfId="0" applyNumberFormat="1" applyFont="1" applyFill="1" applyBorder="1" applyAlignment="1">
      <alignment horizontal="center" vertical="top"/>
    </xf>
    <xf numFmtId="0" fontId="2" fillId="0" borderId="10" xfId="0" applyFont="1" applyBorder="1" applyAlignment="1">
      <alignment vertical="top" wrapText="1"/>
    </xf>
    <xf numFmtId="49" fontId="2" fillId="36" borderId="12" xfId="0" applyNumberFormat="1" applyFont="1" applyFill="1" applyBorder="1" applyAlignment="1">
      <alignment horizontal="center" vertical="top"/>
    </xf>
    <xf numFmtId="0" fontId="2" fillId="0" borderId="10" xfId="0" applyFont="1" applyBorder="1" applyAlignment="1">
      <alignment vertical="center"/>
    </xf>
    <xf numFmtId="0" fontId="2" fillId="0" borderId="10" xfId="0" applyFont="1" applyBorder="1" applyAlignment="1">
      <alignment vertical="top" wrapText="1"/>
    </xf>
    <xf numFmtId="49" fontId="2" fillId="0" borderId="12" xfId="0" applyNumberFormat="1" applyFont="1" applyBorder="1" applyAlignment="1">
      <alignment horizontal="center" vertical="center"/>
    </xf>
    <xf numFmtId="172" fontId="3" fillId="0" borderId="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xf>
    <xf numFmtId="49" fontId="3" fillId="38" borderId="39" xfId="0" applyNumberFormat="1" applyFont="1" applyFill="1" applyBorder="1" applyAlignment="1">
      <alignment horizontal="right" vertical="center"/>
    </xf>
    <xf numFmtId="49" fontId="3" fillId="38" borderId="40" xfId="0" applyNumberFormat="1" applyFont="1" applyFill="1" applyBorder="1" applyAlignment="1">
      <alignment horizontal="right" vertical="center"/>
    </xf>
    <xf numFmtId="49" fontId="3" fillId="38" borderId="41" xfId="0" applyNumberFormat="1" applyFont="1" applyFill="1" applyBorder="1" applyAlignment="1">
      <alignment horizontal="right" vertical="center"/>
    </xf>
    <xf numFmtId="0" fontId="2" fillId="0" borderId="12" xfId="0" applyFont="1" applyBorder="1" applyAlignment="1">
      <alignment horizontal="left" vertical="center" textRotation="90" wrapText="1"/>
    </xf>
    <xf numFmtId="0" fontId="2" fillId="0" borderId="45" xfId="0" applyFont="1" applyBorder="1" applyAlignment="1">
      <alignment horizontal="left" vertical="center" textRotation="90" wrapText="1"/>
    </xf>
    <xf numFmtId="0" fontId="2" fillId="0" borderId="15" xfId="0" applyFont="1" applyBorder="1" applyAlignment="1">
      <alignment horizontal="left" vertical="center" textRotation="90" wrapText="1"/>
    </xf>
    <xf numFmtId="49" fontId="3" fillId="37" borderId="22" xfId="0" applyNumberFormat="1" applyFont="1" applyFill="1" applyBorder="1" applyAlignment="1">
      <alignment horizontal="left" vertical="center"/>
    </xf>
    <xf numFmtId="49" fontId="3" fillId="37" borderId="20" xfId="0" applyNumberFormat="1" applyFont="1" applyFill="1" applyBorder="1" applyAlignment="1">
      <alignment horizontal="left" vertical="center"/>
    </xf>
    <xf numFmtId="49" fontId="3" fillId="37" borderId="21" xfId="0" applyNumberFormat="1" applyFont="1" applyFill="1" applyBorder="1" applyAlignment="1">
      <alignment horizontal="left" vertical="center"/>
    </xf>
    <xf numFmtId="0" fontId="6" fillId="0" borderId="10" xfId="0" applyFont="1" applyBorder="1" applyAlignment="1">
      <alignment horizontal="left" vertical="top" wrapText="1"/>
    </xf>
    <xf numFmtId="0" fontId="3" fillId="45" borderId="18" xfId="0" applyFont="1" applyFill="1" applyBorder="1" applyAlignment="1">
      <alignment horizontal="center" vertical="center"/>
    </xf>
    <xf numFmtId="0" fontId="3" fillId="45" borderId="19" xfId="0" applyFont="1" applyFill="1" applyBorder="1" applyAlignment="1">
      <alignment horizontal="center" vertical="center"/>
    </xf>
    <xf numFmtId="0" fontId="3" fillId="45" borderId="13" xfId="0" applyFont="1" applyFill="1" applyBorder="1" applyAlignment="1">
      <alignment horizontal="center" vertical="center"/>
    </xf>
    <xf numFmtId="0" fontId="2" fillId="74" borderId="12" xfId="0" applyFont="1" applyFill="1" applyBorder="1" applyAlignment="1">
      <alignment horizontal="center" vertical="top"/>
    </xf>
    <xf numFmtId="0" fontId="2" fillId="74" borderId="15" xfId="0" applyFont="1" applyFill="1" applyBorder="1" applyAlignment="1">
      <alignment horizontal="center" vertical="top"/>
    </xf>
    <xf numFmtId="0" fontId="2" fillId="75" borderId="12" xfId="0" applyFont="1" applyFill="1" applyBorder="1" applyAlignment="1">
      <alignment horizontal="center" vertical="top"/>
    </xf>
    <xf numFmtId="0" fontId="2" fillId="75" borderId="15" xfId="0" applyFont="1" applyFill="1" applyBorder="1" applyAlignment="1">
      <alignment horizontal="center" vertical="top"/>
    </xf>
    <xf numFmtId="0" fontId="2" fillId="0" borderId="22"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42" xfId="0" applyFont="1" applyBorder="1" applyAlignment="1">
      <alignment horizontal="center" vertical="top" wrapText="1"/>
    </xf>
    <xf numFmtId="0" fontId="2" fillId="0" borderId="0" xfId="0" applyFont="1" applyBorder="1" applyAlignment="1">
      <alignment horizontal="center" vertical="top" wrapText="1"/>
    </xf>
    <xf numFmtId="0" fontId="2" fillId="0" borderId="43" xfId="0" applyFont="1" applyBorder="1" applyAlignment="1">
      <alignment horizontal="center" vertical="top"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41" xfId="0" applyFont="1" applyBorder="1" applyAlignment="1">
      <alignment horizontal="center" vertical="top" wrapText="1"/>
    </xf>
    <xf numFmtId="0" fontId="2" fillId="0" borderId="45" xfId="57" applyFont="1" applyBorder="1" applyAlignment="1">
      <alignment horizontal="left" vertical="top" wrapText="1"/>
      <protection/>
    </xf>
    <xf numFmtId="0" fontId="8" fillId="44" borderId="18" xfId="0" applyFont="1" applyFill="1" applyBorder="1" applyAlignment="1">
      <alignment horizontal="center"/>
    </xf>
    <xf numFmtId="0" fontId="8" fillId="44" borderId="19" xfId="0" applyFont="1" applyFill="1" applyBorder="1" applyAlignment="1">
      <alignment horizontal="center"/>
    </xf>
    <xf numFmtId="0" fontId="8" fillId="44" borderId="13" xfId="0" applyFont="1" applyFill="1" applyBorder="1" applyAlignment="1">
      <alignment horizontal="center"/>
    </xf>
    <xf numFmtId="172" fontId="7" fillId="35" borderId="10" xfId="0" applyNumberFormat="1" applyFont="1" applyFill="1" applyBorder="1" applyAlignment="1">
      <alignment horizontal="left" vertical="center" wrapText="1"/>
    </xf>
    <xf numFmtId="49" fontId="8" fillId="37" borderId="18" xfId="0" applyNumberFormat="1" applyFont="1" applyFill="1" applyBorder="1" applyAlignment="1">
      <alignment horizontal="left" vertical="center"/>
    </xf>
    <xf numFmtId="49" fontId="8" fillId="37" borderId="19" xfId="0" applyNumberFormat="1" applyFont="1" applyFill="1" applyBorder="1" applyAlignment="1">
      <alignment horizontal="left" vertical="center"/>
    </xf>
    <xf numFmtId="49" fontId="8" fillId="37" borderId="13" xfId="0" applyNumberFormat="1" applyFont="1" applyFill="1" applyBorder="1" applyAlignment="1">
      <alignment horizontal="left" vertical="center"/>
    </xf>
    <xf numFmtId="0" fontId="7" fillId="63" borderId="18" xfId="0" applyFont="1" applyFill="1" applyBorder="1" applyAlignment="1">
      <alignment horizontal="center"/>
    </xf>
    <xf numFmtId="0" fontId="7" fillId="63" borderId="19" xfId="0" applyFont="1" applyFill="1" applyBorder="1" applyAlignment="1">
      <alignment horizontal="center"/>
    </xf>
    <xf numFmtId="0" fontId="7" fillId="63" borderId="13" xfId="0" applyFont="1" applyFill="1" applyBorder="1" applyAlignment="1">
      <alignment horizont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13" xfId="0" applyFont="1" applyFill="1" applyBorder="1" applyAlignment="1">
      <alignment horizontal="center"/>
    </xf>
    <xf numFmtId="49" fontId="8" fillId="37" borderId="18" xfId="0" applyNumberFormat="1" applyFont="1" applyFill="1" applyBorder="1" applyAlignment="1">
      <alignment horizontal="center" vertical="center"/>
    </xf>
    <xf numFmtId="49" fontId="8" fillId="37" borderId="19" xfId="0" applyNumberFormat="1" applyFont="1" applyFill="1" applyBorder="1" applyAlignment="1">
      <alignment horizontal="center" vertical="center"/>
    </xf>
    <xf numFmtId="49" fontId="8" fillId="37" borderId="13" xfId="0" applyNumberFormat="1" applyFont="1" applyFill="1" applyBorder="1" applyAlignment="1">
      <alignment horizontal="center" vertical="center"/>
    </xf>
    <xf numFmtId="0" fontId="8" fillId="63" borderId="18" xfId="0" applyFont="1" applyFill="1" applyBorder="1" applyAlignment="1">
      <alignment horizontal="center"/>
    </xf>
    <xf numFmtId="0" fontId="8" fillId="63" borderId="19" xfId="0" applyFont="1" applyFill="1" applyBorder="1" applyAlignment="1">
      <alignment horizontal="center"/>
    </xf>
    <xf numFmtId="0" fontId="8" fillId="63" borderId="13" xfId="0" applyFont="1" applyFill="1" applyBorder="1" applyAlignment="1">
      <alignment horizontal="center"/>
    </xf>
    <xf numFmtId="0" fontId="3" fillId="45" borderId="18" xfId="0" applyFont="1" applyFill="1" applyBorder="1" applyAlignment="1">
      <alignment horizontal="center"/>
    </xf>
    <xf numFmtId="0" fontId="3" fillId="45" borderId="19" xfId="0" applyFont="1" applyFill="1" applyBorder="1" applyAlignment="1">
      <alignment horizontal="center"/>
    </xf>
    <xf numFmtId="0" fontId="3" fillId="45" borderId="13" xfId="0" applyFont="1" applyFill="1" applyBorder="1" applyAlignment="1">
      <alignment horizontal="center"/>
    </xf>
    <xf numFmtId="0" fontId="7" fillId="63" borderId="18" xfId="0" applyFont="1" applyFill="1" applyBorder="1" applyAlignment="1">
      <alignment horizontal="center"/>
    </xf>
    <xf numFmtId="0" fontId="7" fillId="63" borderId="19" xfId="0" applyFont="1" applyFill="1" applyBorder="1" applyAlignment="1">
      <alignment horizontal="center"/>
    </xf>
    <xf numFmtId="0" fontId="7" fillId="63" borderId="13" xfId="0" applyFont="1" applyFill="1" applyBorder="1" applyAlignment="1">
      <alignment horizontal="center"/>
    </xf>
    <xf numFmtId="0" fontId="8" fillId="45" borderId="18" xfId="0" applyFont="1" applyFill="1" applyBorder="1" applyAlignment="1">
      <alignment horizontal="center"/>
    </xf>
    <xf numFmtId="0" fontId="8" fillId="45" borderId="19" xfId="0" applyFont="1" applyFill="1" applyBorder="1" applyAlignment="1">
      <alignment horizontal="center"/>
    </xf>
    <xf numFmtId="0" fontId="8" fillId="45" borderId="13" xfId="0" applyFont="1" applyFill="1" applyBorder="1" applyAlignment="1">
      <alignment horizontal="center"/>
    </xf>
    <xf numFmtId="172" fontId="7" fillId="0" borderId="12" xfId="0" applyNumberFormat="1" applyFont="1" applyBorder="1" applyAlignment="1">
      <alignment horizontal="center" vertical="center"/>
    </xf>
    <xf numFmtId="172" fontId="7" fillId="0" borderId="15" xfId="0" applyNumberFormat="1" applyFont="1" applyBorder="1" applyAlignment="1">
      <alignment horizontal="center" vertical="center"/>
    </xf>
    <xf numFmtId="49" fontId="3" fillId="37" borderId="18" xfId="0" applyNumberFormat="1" applyFont="1" applyFill="1" applyBorder="1" applyAlignment="1">
      <alignment horizontal="left" vertical="center"/>
    </xf>
    <xf numFmtId="49" fontId="3" fillId="37" borderId="19" xfId="0" applyNumberFormat="1" applyFont="1" applyFill="1" applyBorder="1" applyAlignment="1">
      <alignment horizontal="left" vertical="center"/>
    </xf>
    <xf numFmtId="49" fontId="3" fillId="37" borderId="13" xfId="0" applyNumberFormat="1" applyFont="1" applyFill="1" applyBorder="1" applyAlignment="1">
      <alignment horizontal="left" vertical="center"/>
    </xf>
    <xf numFmtId="49" fontId="8" fillId="38" borderId="18" xfId="0" applyNumberFormat="1" applyFont="1" applyFill="1" applyBorder="1" applyAlignment="1">
      <alignment horizontal="right" vertical="center"/>
    </xf>
    <xf numFmtId="49" fontId="8" fillId="38" borderId="19" xfId="0" applyNumberFormat="1" applyFont="1" applyFill="1" applyBorder="1" applyAlignment="1">
      <alignment horizontal="right" vertical="center"/>
    </xf>
    <xf numFmtId="49" fontId="8" fillId="38" borderId="13" xfId="0" applyNumberFormat="1" applyFont="1" applyFill="1" applyBorder="1" applyAlignment="1">
      <alignment horizontal="right" vertical="center"/>
    </xf>
    <xf numFmtId="0" fontId="11" fillId="0" borderId="12" xfId="48" applyFont="1" applyFill="1" applyBorder="1" applyAlignment="1">
      <alignment horizontal="left" vertical="center" wrapText="1"/>
      <protection/>
    </xf>
    <xf numFmtId="0" fontId="11" fillId="0" borderId="15" xfId="48" applyFont="1" applyFill="1" applyBorder="1" applyAlignment="1">
      <alignment horizontal="left" vertical="center" wrapText="1"/>
      <protection/>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13" xfId="0" applyFont="1" applyFill="1" applyBorder="1" applyAlignment="1">
      <alignment horizontal="center"/>
    </xf>
    <xf numFmtId="49" fontId="7" fillId="0" borderId="10" xfId="0" applyNumberFormat="1" applyFont="1" applyBorder="1" applyAlignment="1">
      <alignment horizontal="center" vertical="center" textRotation="90" wrapText="1"/>
    </xf>
    <xf numFmtId="49" fontId="8"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10" xfId="0" applyFont="1" applyBorder="1" applyAlignment="1">
      <alignment vertical="center" wrapText="1"/>
    </xf>
    <xf numFmtId="49" fontId="7" fillId="0" borderId="12" xfId="0" applyNumberFormat="1" applyFont="1" applyBorder="1" applyAlignment="1">
      <alignment horizontal="center" vertical="center" textRotation="90" wrapText="1"/>
    </xf>
    <xf numFmtId="49" fontId="7" fillId="0" borderId="15" xfId="0" applyNumberFormat="1" applyFont="1" applyBorder="1" applyAlignment="1">
      <alignment horizontal="center" vertical="center" textRotation="90" wrapText="1"/>
    </xf>
    <xf numFmtId="49" fontId="8" fillId="38" borderId="10" xfId="0" applyNumberFormat="1" applyFont="1" applyFill="1" applyBorder="1" applyAlignment="1">
      <alignment horizontal="right" vertical="center"/>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2" xfId="0" applyFont="1" applyBorder="1" applyAlignment="1">
      <alignment vertical="center" wrapText="1"/>
    </xf>
    <xf numFmtId="0" fontId="7" fillId="0" borderId="15" xfId="0" applyFont="1" applyBorder="1" applyAlignment="1">
      <alignment vertical="center" wrapText="1"/>
    </xf>
    <xf numFmtId="0" fontId="7" fillId="61" borderId="18" xfId="48" applyFont="1" applyFill="1" applyBorder="1" applyAlignment="1">
      <alignment horizontal="center" vertical="top"/>
      <protection/>
    </xf>
    <xf numFmtId="0" fontId="7" fillId="61" borderId="19" xfId="48" applyFont="1" applyFill="1" applyBorder="1" applyAlignment="1">
      <alignment horizontal="center" vertical="top"/>
      <protection/>
    </xf>
    <xf numFmtId="0" fontId="7" fillId="61" borderId="13" xfId="48" applyFont="1" applyFill="1" applyBorder="1" applyAlignment="1">
      <alignment horizontal="center" vertical="top"/>
      <protection/>
    </xf>
    <xf numFmtId="0" fontId="7" fillId="54" borderId="18" xfId="0" applyFont="1" applyFill="1" applyBorder="1" applyAlignment="1">
      <alignment horizontal="center" vertical="center"/>
    </xf>
    <xf numFmtId="0" fontId="7" fillId="54" borderId="19" xfId="0" applyFont="1" applyFill="1" applyBorder="1" applyAlignment="1">
      <alignment horizontal="center" vertical="center"/>
    </xf>
    <xf numFmtId="0" fontId="7" fillId="54" borderId="13" xfId="0" applyFont="1" applyFill="1" applyBorder="1" applyAlignment="1">
      <alignment horizontal="center" vertical="center"/>
    </xf>
    <xf numFmtId="0" fontId="7" fillId="0" borderId="10" xfId="0" applyFont="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63" borderId="18" xfId="0" applyFont="1" applyFill="1" applyBorder="1" applyAlignment="1">
      <alignment horizontal="center" vertical="center"/>
    </xf>
    <xf numFmtId="0" fontId="7" fillId="63" borderId="19" xfId="0" applyFont="1" applyFill="1" applyBorder="1" applyAlignment="1">
      <alignment horizontal="center" vertical="center"/>
    </xf>
    <xf numFmtId="0" fontId="7" fillId="63" borderId="13" xfId="0" applyFont="1" applyFill="1" applyBorder="1" applyAlignment="1">
      <alignment horizontal="center" vertical="center"/>
    </xf>
    <xf numFmtId="0" fontId="7" fillId="0" borderId="10" xfId="0" applyFont="1" applyBorder="1" applyAlignment="1">
      <alignment vertical="top" wrapText="1"/>
    </xf>
    <xf numFmtId="0" fontId="7" fillId="0" borderId="42" xfId="48" applyFont="1" applyFill="1" applyBorder="1" applyAlignment="1">
      <alignment horizontal="left" vertical="center" wrapText="1"/>
      <protection/>
    </xf>
    <xf numFmtId="0" fontId="7" fillId="0" borderId="43" xfId="48" applyFont="1" applyFill="1" applyBorder="1" applyAlignment="1">
      <alignment horizontal="left" vertical="center" wrapText="1"/>
      <protection/>
    </xf>
    <xf numFmtId="0" fontId="7" fillId="0" borderId="39" xfId="48" applyFont="1" applyFill="1" applyBorder="1" applyAlignment="1">
      <alignment horizontal="left" vertical="center" wrapText="1"/>
      <protection/>
    </xf>
    <xf numFmtId="0" fontId="7" fillId="0" borderId="41" xfId="48" applyFont="1" applyFill="1" applyBorder="1" applyAlignment="1">
      <alignment horizontal="left" vertical="center" wrapText="1"/>
      <protection/>
    </xf>
    <xf numFmtId="0" fontId="7" fillId="0" borderId="45" xfId="48" applyFont="1" applyFill="1" applyBorder="1" applyAlignment="1">
      <alignment horizontal="left" vertical="center" textRotation="90" wrapText="1"/>
      <protection/>
    </xf>
    <xf numFmtId="0" fontId="7" fillId="0" borderId="15" xfId="48" applyFont="1" applyFill="1" applyBorder="1" applyAlignment="1">
      <alignment horizontal="left" vertical="center" textRotation="90" wrapText="1"/>
      <protection/>
    </xf>
    <xf numFmtId="0" fontId="8" fillId="83" borderId="18" xfId="0" applyFont="1" applyFill="1" applyBorder="1" applyAlignment="1">
      <alignment horizontal="left" vertical="center"/>
    </xf>
    <xf numFmtId="0" fontId="8" fillId="83" borderId="19" xfId="0" applyFont="1" applyFill="1" applyBorder="1" applyAlignment="1">
      <alignment horizontal="left" vertical="center"/>
    </xf>
    <xf numFmtId="0" fontId="8" fillId="83" borderId="13" xfId="0" applyFont="1" applyFill="1" applyBorder="1" applyAlignment="1">
      <alignment horizontal="left" vertical="center"/>
    </xf>
    <xf numFmtId="0" fontId="7" fillId="0" borderId="12" xfId="48" applyFont="1" applyFill="1" applyBorder="1" applyAlignment="1">
      <alignment horizontal="center" vertical="center" wrapText="1"/>
      <protection/>
    </xf>
    <xf numFmtId="0" fontId="7" fillId="0" borderId="45" xfId="48" applyFont="1" applyFill="1" applyBorder="1" applyAlignment="1">
      <alignment horizontal="center" vertical="center" wrapText="1"/>
      <protection/>
    </xf>
    <xf numFmtId="0" fontId="7" fillId="0" borderId="15" xfId="48" applyFont="1" applyFill="1" applyBorder="1" applyAlignment="1">
      <alignment horizontal="center" vertical="center" wrapText="1"/>
      <protection/>
    </xf>
    <xf numFmtId="0" fontId="7" fillId="34" borderId="10" xfId="0" applyFont="1" applyFill="1" applyBorder="1" applyAlignment="1">
      <alignment horizontal="left" vertical="top" wrapText="1"/>
    </xf>
    <xf numFmtId="0" fontId="7" fillId="34" borderId="10" xfId="0" applyFont="1" applyFill="1" applyBorder="1" applyAlignment="1">
      <alignment horizontal="center"/>
    </xf>
    <xf numFmtId="0" fontId="7" fillId="34" borderId="10" xfId="0" applyFont="1" applyFill="1" applyBorder="1" applyAlignment="1">
      <alignment horizontal="left" vertical="center" wrapText="1"/>
    </xf>
    <xf numFmtId="0" fontId="8" fillId="36" borderId="18" xfId="0" applyFont="1" applyFill="1" applyBorder="1" applyAlignment="1">
      <alignment horizontal="left" vertical="center"/>
    </xf>
    <xf numFmtId="0" fontId="8" fillId="36" borderId="19" xfId="0" applyFont="1" applyFill="1" applyBorder="1" applyAlignment="1">
      <alignment horizontal="left" vertical="center"/>
    </xf>
    <xf numFmtId="0" fontId="8" fillId="36" borderId="13" xfId="0" applyFont="1" applyFill="1" applyBorder="1" applyAlignment="1">
      <alignment horizontal="left" vertical="center"/>
    </xf>
    <xf numFmtId="1" fontId="7" fillId="0" borderId="10" xfId="0" applyNumberFormat="1" applyFont="1" applyBorder="1" applyAlignment="1">
      <alignment horizontal="center" vertical="center"/>
    </xf>
    <xf numFmtId="172" fontId="7" fillId="34" borderId="10" xfId="0" applyNumberFormat="1" applyFont="1" applyFill="1" applyBorder="1" applyAlignment="1">
      <alignment horizontal="center" vertical="center"/>
    </xf>
    <xf numFmtId="0" fontId="7" fillId="75" borderId="10" xfId="0" applyFont="1" applyFill="1" applyBorder="1" applyAlignment="1">
      <alignment horizontal="center" vertical="center"/>
    </xf>
    <xf numFmtId="1" fontId="7" fillId="7" borderId="10" xfId="0" applyNumberFormat="1" applyFont="1" applyFill="1" applyBorder="1" applyAlignment="1">
      <alignment horizontal="center" vertical="center"/>
    </xf>
    <xf numFmtId="0" fontId="7" fillId="0" borderId="10" xfId="0" applyFont="1" applyBorder="1" applyAlignment="1">
      <alignment horizontal="left" vertical="top" wrapText="1"/>
    </xf>
    <xf numFmtId="49" fontId="7" fillId="0" borderId="10" xfId="0" applyNumberFormat="1" applyFont="1" applyBorder="1" applyAlignment="1">
      <alignment horizontal="center" vertical="top"/>
    </xf>
    <xf numFmtId="0" fontId="7" fillId="71" borderId="12" xfId="44" applyFont="1" applyFill="1" applyBorder="1" applyAlignment="1">
      <alignment horizontal="center" vertical="top" wrapText="1"/>
      <protection/>
    </xf>
    <xf numFmtId="0" fontId="7" fillId="71" borderId="15" xfId="44" applyFont="1" applyFill="1" applyBorder="1" applyAlignment="1">
      <alignment horizontal="center" vertical="top" wrapText="1"/>
      <protection/>
    </xf>
    <xf numFmtId="0" fontId="7" fillId="5" borderId="22" xfId="44" applyFont="1" applyFill="1" applyBorder="1" applyAlignment="1">
      <alignment horizontal="center" vertical="top" wrapText="1"/>
      <protection/>
    </xf>
    <xf numFmtId="0" fontId="7" fillId="5" borderId="39" xfId="44" applyFont="1" applyFill="1" applyBorder="1" applyAlignment="1">
      <alignment horizontal="center" vertical="top" wrapText="1"/>
      <protection/>
    </xf>
    <xf numFmtId="0" fontId="7" fillId="0" borderId="10" xfId="0" applyFont="1" applyBorder="1" applyAlignment="1">
      <alignment horizontal="center" vertical="center" textRotation="90" wrapText="1"/>
    </xf>
    <xf numFmtId="0" fontId="7" fillId="0" borderId="12" xfId="0" applyFont="1" applyBorder="1" applyAlignment="1">
      <alignment horizontal="center" vertical="center" textRotation="90" wrapText="1"/>
    </xf>
    <xf numFmtId="0" fontId="7" fillId="0" borderId="10" xfId="0" applyFont="1" applyBorder="1" applyAlignment="1">
      <alignment horizontal="left" vertical="center" textRotation="90" wrapText="1"/>
    </xf>
    <xf numFmtId="0" fontId="7" fillId="0" borderId="12" xfId="0" applyFont="1" applyBorder="1" applyAlignment="1">
      <alignment horizontal="left" vertical="center" textRotation="90" wrapText="1"/>
    </xf>
    <xf numFmtId="0" fontId="7" fillId="0" borderId="45"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textRotation="90" wrapText="1"/>
    </xf>
    <xf numFmtId="0" fontId="7" fillId="0" borderId="12" xfId="0" applyFont="1" applyBorder="1" applyAlignment="1">
      <alignment horizontal="center" vertical="center"/>
    </xf>
    <xf numFmtId="0" fontId="7" fillId="60" borderId="10"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13" xfId="0" applyFont="1" applyFill="1" applyBorder="1" applyAlignment="1">
      <alignment horizontal="center" vertical="center" wrapText="1"/>
    </xf>
    <xf numFmtId="49" fontId="7" fillId="35" borderId="18" xfId="0" applyNumberFormat="1" applyFont="1" applyFill="1" applyBorder="1" applyAlignment="1">
      <alignment horizontal="center" vertical="center" wrapText="1"/>
    </xf>
    <xf numFmtId="0" fontId="7" fillId="35" borderId="22" xfId="0" applyFont="1" applyFill="1" applyBorder="1" applyAlignment="1">
      <alignment horizontal="center" vertical="center" wrapText="1"/>
    </xf>
    <xf numFmtId="49" fontId="7" fillId="0" borderId="10" xfId="48" applyNumberFormat="1" applyFont="1" applyFill="1" applyBorder="1" applyAlignment="1">
      <alignment horizontal="center" vertical="center" wrapText="1"/>
      <protection/>
    </xf>
    <xf numFmtId="0" fontId="7" fillId="0" borderId="10" xfId="0" applyFont="1" applyBorder="1" applyAlignment="1">
      <alignment horizontal="left" vertical="center" wrapText="1"/>
    </xf>
    <xf numFmtId="0" fontId="7" fillId="0" borderId="10" xfId="0" applyFont="1" applyBorder="1" applyAlignment="1">
      <alignment horizontal="center" vertical="center" textRotation="90" wrapText="1"/>
    </xf>
    <xf numFmtId="0" fontId="7" fillId="0" borderId="10" xfId="0" applyFont="1" applyBorder="1" applyAlignment="1">
      <alignment horizontal="left" vertical="top" textRotation="90" wrapText="1"/>
    </xf>
    <xf numFmtId="49" fontId="7" fillId="35" borderId="10" xfId="48" applyNumberFormat="1" applyFont="1" applyFill="1" applyBorder="1" applyAlignment="1">
      <alignment horizontal="center" vertical="top" wrapText="1"/>
      <protection/>
    </xf>
    <xf numFmtId="49" fontId="7" fillId="0" borderId="10" xfId="0" applyNumberFormat="1" applyFont="1" applyBorder="1" applyAlignment="1">
      <alignment horizontal="center" vertical="center"/>
    </xf>
    <xf numFmtId="0" fontId="7" fillId="0" borderId="10" xfId="0" applyFont="1" applyBorder="1" applyAlignment="1">
      <alignment vertical="center" wrapText="1"/>
    </xf>
    <xf numFmtId="49" fontId="7" fillId="34" borderId="10" xfId="0" applyNumberFormat="1" applyFont="1" applyFill="1" applyBorder="1" applyAlignment="1">
      <alignment horizontal="left" vertical="center" textRotation="90" wrapText="1"/>
    </xf>
    <xf numFmtId="49" fontId="7" fillId="35" borderId="10" xfId="48" applyNumberFormat="1" applyFont="1" applyFill="1" applyBorder="1" applyAlignment="1">
      <alignment horizontal="center" vertical="center" wrapText="1"/>
      <protection/>
    </xf>
    <xf numFmtId="49" fontId="7" fillId="34" borderId="10" xfId="0" applyNumberFormat="1" applyFont="1" applyFill="1" applyBorder="1" applyAlignment="1">
      <alignment horizontal="left" vertical="center" wrapText="1"/>
    </xf>
    <xf numFmtId="49" fontId="8" fillId="55" borderId="10" xfId="48" applyNumberFormat="1" applyFont="1" applyFill="1" applyBorder="1" applyAlignment="1">
      <alignment horizontal="center" vertical="top"/>
      <protection/>
    </xf>
    <xf numFmtId="49" fontId="8" fillId="37" borderId="10" xfId="48" applyNumberFormat="1" applyFont="1" applyFill="1" applyBorder="1" applyAlignment="1">
      <alignment horizontal="center" vertical="top"/>
      <protection/>
    </xf>
    <xf numFmtId="49" fontId="8" fillId="34" borderId="10" xfId="48" applyNumberFormat="1" applyFont="1" applyFill="1" applyBorder="1" applyAlignment="1">
      <alignment horizontal="center" vertical="top"/>
      <protection/>
    </xf>
    <xf numFmtId="49" fontId="8" fillId="36" borderId="10" xfId="0" applyNumberFormat="1" applyFont="1" applyFill="1" applyBorder="1" applyAlignment="1">
      <alignment horizontal="center" vertical="center"/>
    </xf>
    <xf numFmtId="49" fontId="8" fillId="37" borderId="10" xfId="0" applyNumberFormat="1" applyFont="1" applyFill="1" applyBorder="1" applyAlignment="1">
      <alignment horizontal="center" vertical="center"/>
    </xf>
    <xf numFmtId="0" fontId="7" fillId="70" borderId="18" xfId="0" applyFont="1" applyFill="1" applyBorder="1" applyAlignment="1">
      <alignment horizontal="center" vertical="center"/>
    </xf>
    <xf numFmtId="0" fontId="7" fillId="70" borderId="19" xfId="0" applyFont="1" applyFill="1" applyBorder="1" applyAlignment="1">
      <alignment horizontal="center" vertical="center"/>
    </xf>
    <xf numFmtId="0" fontId="7" fillId="70" borderId="13" xfId="0" applyFont="1" applyFill="1" applyBorder="1" applyAlignment="1">
      <alignment horizontal="center" vertical="center"/>
    </xf>
    <xf numFmtId="172" fontId="7" fillId="0" borderId="17" xfId="0" applyNumberFormat="1" applyFont="1" applyBorder="1" applyAlignment="1">
      <alignment horizontal="center" vertical="center"/>
    </xf>
    <xf numFmtId="0" fontId="8" fillId="0" borderId="10" xfId="0" applyFont="1" applyBorder="1" applyAlignment="1">
      <alignment horizontal="center" vertical="center" wrapText="1"/>
    </xf>
    <xf numFmtId="49" fontId="7" fillId="0" borderId="10" xfId="0" applyNumberFormat="1" applyFont="1" applyBorder="1" applyAlignment="1">
      <alignment horizontal="center" vertical="center" textRotation="90" wrapText="1"/>
    </xf>
    <xf numFmtId="49" fontId="8"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49" fontId="7" fillId="0" borderId="10" xfId="0" applyNumberFormat="1" applyFont="1" applyFill="1" applyBorder="1" applyAlignment="1">
      <alignment horizontal="center" vertical="top" textRotation="90" wrapText="1"/>
    </xf>
    <xf numFmtId="172"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wrapText="1"/>
    </xf>
    <xf numFmtId="0" fontId="7" fillId="110" borderId="18" xfId="0" applyFont="1" applyFill="1" applyBorder="1" applyAlignment="1">
      <alignment horizontal="center" vertical="center" wrapText="1"/>
    </xf>
    <xf numFmtId="0" fontId="7" fillId="110" borderId="19" xfId="0" applyFont="1" applyFill="1" applyBorder="1" applyAlignment="1">
      <alignment horizontal="center" vertical="center" wrapText="1"/>
    </xf>
    <xf numFmtId="0" fontId="7" fillId="110" borderId="13" xfId="0" applyFont="1" applyFill="1" applyBorder="1" applyAlignment="1">
      <alignment horizontal="center" vertical="center" wrapText="1"/>
    </xf>
    <xf numFmtId="0" fontId="7" fillId="110" borderId="18" xfId="0" applyNumberFormat="1" applyFont="1" applyFill="1" applyBorder="1" applyAlignment="1">
      <alignment horizontal="center" vertical="center" wrapText="1"/>
    </xf>
    <xf numFmtId="0" fontId="7" fillId="110" borderId="13" xfId="0" applyNumberFormat="1" applyFont="1" applyFill="1" applyBorder="1" applyAlignment="1">
      <alignment horizontal="center" vertical="center" wrapText="1"/>
    </xf>
    <xf numFmtId="0" fontId="7" fillId="71" borderId="12" xfId="44" applyFont="1" applyFill="1" applyBorder="1" applyAlignment="1">
      <alignment horizontal="left" vertical="top" wrapText="1"/>
      <protection/>
    </xf>
    <xf numFmtId="0" fontId="7" fillId="71" borderId="15" xfId="44" applyFont="1" applyFill="1" applyBorder="1" applyAlignment="1">
      <alignment horizontal="left" vertical="top" wrapText="1"/>
      <protection/>
    </xf>
    <xf numFmtId="0" fontId="7" fillId="0" borderId="12" xfId="44" applyFont="1" applyBorder="1" applyAlignment="1">
      <alignment horizontal="left" vertical="top"/>
      <protection/>
    </xf>
    <xf numFmtId="0" fontId="7" fillId="0" borderId="15" xfId="44" applyFont="1" applyBorder="1" applyAlignment="1">
      <alignment horizontal="left" vertical="top"/>
      <protection/>
    </xf>
    <xf numFmtId="49" fontId="8" fillId="38" borderId="10" xfId="0" applyNumberFormat="1" applyFont="1" applyFill="1" applyBorder="1" applyAlignment="1">
      <alignment horizontal="right" vertical="center"/>
    </xf>
    <xf numFmtId="49" fontId="3" fillId="45" borderId="10" xfId="0" applyNumberFormat="1" applyFont="1" applyFill="1" applyBorder="1" applyAlignment="1">
      <alignment horizontal="right" vertical="center"/>
    </xf>
    <xf numFmtId="49" fontId="7" fillId="0" borderId="10" xfId="0" applyNumberFormat="1" applyFont="1" applyBorder="1" applyAlignment="1">
      <alignment horizontal="center" vertical="center" textRotation="90" wrapText="1"/>
    </xf>
    <xf numFmtId="49" fontId="7" fillId="0" borderId="12"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8" fillId="44" borderId="10" xfId="0" applyFont="1" applyFill="1" applyBorder="1" applyAlignment="1">
      <alignment horizontal="right" vertical="center"/>
    </xf>
    <xf numFmtId="49" fontId="8" fillId="45" borderId="10" xfId="0" applyNumberFormat="1" applyFont="1" applyFill="1" applyBorder="1" applyAlignment="1">
      <alignment horizontal="right" vertical="center"/>
    </xf>
    <xf numFmtId="49" fontId="11" fillId="0" borderId="12" xfId="48" applyNumberFormat="1" applyFont="1" applyFill="1" applyBorder="1" applyAlignment="1">
      <alignment horizontal="center" vertical="center"/>
      <protection/>
    </xf>
    <xf numFmtId="49" fontId="11" fillId="0" borderId="15" xfId="48" applyNumberFormat="1" applyFont="1" applyFill="1" applyBorder="1" applyAlignment="1">
      <alignment horizontal="center" vertical="center"/>
      <protection/>
    </xf>
    <xf numFmtId="0" fontId="7" fillId="7" borderId="12" xfId="0" applyFont="1" applyFill="1" applyBorder="1" applyAlignment="1">
      <alignment horizontal="center" vertical="center"/>
    </xf>
    <xf numFmtId="0" fontId="7" fillId="7" borderId="15" xfId="0" applyFont="1" applyFill="1" applyBorder="1" applyAlignment="1">
      <alignment horizontal="center" vertical="center"/>
    </xf>
    <xf numFmtId="0" fontId="7" fillId="0" borderId="12" xfId="0" applyNumberFormat="1" applyFont="1" applyBorder="1" applyAlignment="1">
      <alignment horizontal="left" vertical="center" wrapText="1"/>
    </xf>
    <xf numFmtId="0" fontId="7" fillId="0" borderId="45"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0" fontId="7" fillId="0" borderId="12" xfId="0" applyNumberFormat="1" applyFont="1" applyBorder="1" applyAlignment="1">
      <alignment horizontal="left" vertical="top" wrapText="1"/>
    </xf>
    <xf numFmtId="0" fontId="7" fillId="0" borderId="45" xfId="0" applyNumberFormat="1" applyFont="1" applyBorder="1" applyAlignment="1">
      <alignment horizontal="left" vertical="top" wrapText="1"/>
    </xf>
    <xf numFmtId="0" fontId="7" fillId="0" borderId="15" xfId="0" applyNumberFormat="1" applyFont="1" applyBorder="1" applyAlignment="1">
      <alignment horizontal="left" vertical="top" wrapText="1"/>
    </xf>
    <xf numFmtId="0" fontId="7" fillId="0" borderId="12" xfId="48" applyFont="1" applyBorder="1" applyAlignment="1">
      <alignment horizontal="left" vertical="top" wrapText="1"/>
      <protection/>
    </xf>
    <xf numFmtId="0" fontId="7" fillId="0" borderId="45" xfId="48" applyFont="1" applyBorder="1" applyAlignment="1">
      <alignment horizontal="left" vertical="top" wrapText="1"/>
      <protection/>
    </xf>
    <xf numFmtId="0" fontId="7" fillId="0" borderId="15" xfId="48" applyFont="1" applyBorder="1" applyAlignment="1">
      <alignment horizontal="left" vertical="top" wrapText="1"/>
      <protection/>
    </xf>
    <xf numFmtId="0" fontId="7" fillId="0" borderId="12" xfId="44" applyFont="1" applyFill="1" applyBorder="1" applyAlignment="1">
      <alignment horizontal="center" vertical="center" wrapText="1"/>
      <protection/>
    </xf>
    <xf numFmtId="0" fontId="7" fillId="0" borderId="45" xfId="44" applyFont="1" applyFill="1" applyBorder="1" applyAlignment="1">
      <alignment horizontal="center" vertical="center" wrapText="1"/>
      <protection/>
    </xf>
    <xf numFmtId="0" fontId="7" fillId="0" borderId="15" xfId="44" applyFont="1" applyFill="1" applyBorder="1" applyAlignment="1">
      <alignment horizontal="center" vertical="center" wrapText="1"/>
      <protection/>
    </xf>
    <xf numFmtId="0" fontId="7" fillId="7" borderId="12" xfId="44" applyFont="1" applyFill="1" applyBorder="1" applyAlignment="1">
      <alignment horizontal="center" vertical="center" wrapText="1"/>
      <protection/>
    </xf>
    <xf numFmtId="0" fontId="7" fillId="7" borderId="45" xfId="44" applyFont="1" applyFill="1" applyBorder="1" applyAlignment="1">
      <alignment horizontal="center" vertical="center" wrapText="1"/>
      <protection/>
    </xf>
    <xf numFmtId="0" fontId="7" fillId="7" borderId="15" xfId="44" applyFont="1" applyFill="1" applyBorder="1" applyAlignment="1">
      <alignment horizontal="center" vertical="center" wrapText="1"/>
      <protection/>
    </xf>
    <xf numFmtId="0" fontId="7" fillId="0" borderId="12" xfId="0" applyNumberFormat="1" applyFont="1" applyFill="1" applyBorder="1" applyAlignment="1">
      <alignment horizontal="left" vertical="center" wrapText="1"/>
    </xf>
    <xf numFmtId="0" fontId="7" fillId="0" borderId="45"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7" fillId="0" borderId="45" xfId="0" applyFont="1" applyBorder="1" applyAlignment="1">
      <alignment horizontal="center" vertical="center"/>
    </xf>
    <xf numFmtId="0" fontId="7" fillId="0" borderId="15" xfId="0" applyFont="1" applyBorder="1" applyAlignment="1">
      <alignment horizontal="center" vertical="center"/>
    </xf>
    <xf numFmtId="0" fontId="7" fillId="5" borderId="12" xfId="0" applyFont="1" applyFill="1" applyBorder="1" applyAlignment="1">
      <alignment horizontal="center" vertical="center"/>
    </xf>
    <xf numFmtId="0" fontId="7" fillId="5" borderId="45" xfId="0" applyFont="1" applyFill="1" applyBorder="1" applyAlignment="1">
      <alignment horizontal="center" vertical="center"/>
    </xf>
    <xf numFmtId="0" fontId="7" fillId="5" borderId="15" xfId="0" applyFont="1" applyFill="1" applyBorder="1" applyAlignment="1">
      <alignment horizontal="center" vertical="center"/>
    </xf>
    <xf numFmtId="0" fontId="7" fillId="0" borderId="12" xfId="0" applyFont="1" applyBorder="1" applyAlignment="1">
      <alignment horizontal="left" vertical="center" wrapText="1"/>
    </xf>
    <xf numFmtId="0" fontId="7" fillId="0" borderId="45" xfId="0" applyFont="1" applyBorder="1" applyAlignment="1">
      <alignment horizontal="left" vertical="center" wrapText="1"/>
    </xf>
    <xf numFmtId="0" fontId="7" fillId="0" borderId="15" xfId="0" applyFont="1" applyBorder="1" applyAlignment="1">
      <alignment horizontal="left" vertical="center" wrapText="1"/>
    </xf>
    <xf numFmtId="172" fontId="7" fillId="0" borderId="10" xfId="48" applyNumberFormat="1" applyFont="1" applyFill="1" applyBorder="1" applyAlignment="1">
      <alignment horizontal="center" vertical="center"/>
      <protection/>
    </xf>
    <xf numFmtId="49" fontId="8" fillId="36" borderId="12" xfId="0" applyNumberFormat="1" applyFont="1" applyFill="1" applyBorder="1" applyAlignment="1">
      <alignment horizontal="center" vertical="center"/>
    </xf>
    <xf numFmtId="49" fontId="8" fillId="36" borderId="45" xfId="0" applyNumberFormat="1" applyFont="1" applyFill="1" applyBorder="1" applyAlignment="1">
      <alignment horizontal="center" vertical="center"/>
    </xf>
    <xf numFmtId="49" fontId="8" fillId="36" borderId="15" xfId="0" applyNumberFormat="1" applyFont="1" applyFill="1" applyBorder="1" applyAlignment="1">
      <alignment horizontal="center" vertical="center"/>
    </xf>
    <xf numFmtId="49" fontId="8" fillId="37" borderId="12" xfId="0" applyNumberFormat="1" applyFont="1" applyFill="1" applyBorder="1" applyAlignment="1">
      <alignment horizontal="center" vertical="center"/>
    </xf>
    <xf numFmtId="49" fontId="8" fillId="37" borderId="45" xfId="0" applyNumberFormat="1" applyFont="1" applyFill="1" applyBorder="1" applyAlignment="1">
      <alignment horizontal="center" vertical="center"/>
    </xf>
    <xf numFmtId="49" fontId="8" fillId="37" borderId="15" xfId="0" applyNumberFormat="1" applyFont="1" applyFill="1" applyBorder="1" applyAlignment="1">
      <alignment horizontal="center" vertical="center"/>
    </xf>
    <xf numFmtId="49" fontId="8" fillId="55" borderId="10" xfId="48" applyNumberFormat="1" applyFont="1" applyFill="1" applyBorder="1" applyAlignment="1">
      <alignment horizontal="center" vertical="center"/>
      <protection/>
    </xf>
    <xf numFmtId="49" fontId="8" fillId="37" borderId="10" xfId="48" applyNumberFormat="1" applyFont="1" applyFill="1" applyBorder="1" applyAlignment="1">
      <alignment horizontal="center" vertical="center"/>
      <protection/>
    </xf>
    <xf numFmtId="49" fontId="8" fillId="34" borderId="10" xfId="48" applyNumberFormat="1" applyFont="1" applyFill="1" applyBorder="1" applyAlignment="1">
      <alignment horizontal="center" vertical="center"/>
      <protection/>
    </xf>
    <xf numFmtId="0" fontId="7" fillId="0" borderId="12"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60" borderId="18" xfId="48" applyFont="1" applyFill="1" applyBorder="1" applyAlignment="1">
      <alignment horizontal="left" vertical="center" wrapText="1"/>
      <protection/>
    </xf>
    <xf numFmtId="0" fontId="7" fillId="60" borderId="19" xfId="48" applyFont="1" applyFill="1" applyBorder="1" applyAlignment="1">
      <alignment horizontal="left" vertical="center" wrapText="1"/>
      <protection/>
    </xf>
    <xf numFmtId="0" fontId="7" fillId="60" borderId="13" xfId="48" applyFont="1" applyFill="1" applyBorder="1" applyAlignment="1">
      <alignment horizontal="left" vertical="center" wrapText="1"/>
      <protection/>
    </xf>
    <xf numFmtId="49" fontId="7" fillId="0" borderId="12" xfId="48" applyNumberFormat="1" applyFont="1" applyFill="1" applyBorder="1" applyAlignment="1">
      <alignment horizontal="center" vertical="center" wrapText="1"/>
      <protection/>
    </xf>
    <xf numFmtId="49" fontId="7" fillId="0" borderId="45" xfId="48" applyNumberFormat="1" applyFont="1" applyFill="1" applyBorder="1" applyAlignment="1">
      <alignment horizontal="center" vertical="center" wrapText="1"/>
      <protection/>
    </xf>
    <xf numFmtId="49" fontId="7" fillId="0" borderId="15" xfId="48" applyNumberFormat="1" applyFont="1" applyFill="1" applyBorder="1" applyAlignment="1">
      <alignment horizontal="center" vertical="center" wrapText="1"/>
      <protection/>
    </xf>
    <xf numFmtId="49" fontId="8" fillId="50" borderId="12" xfId="48" applyNumberFormat="1" applyFont="1" applyFill="1" applyBorder="1" applyAlignment="1">
      <alignment horizontal="center" vertical="center"/>
      <protection/>
    </xf>
    <xf numFmtId="49" fontId="8" fillId="50" borderId="45" xfId="48" applyNumberFormat="1" applyFont="1" applyFill="1" applyBorder="1" applyAlignment="1">
      <alignment horizontal="center" vertical="center"/>
      <protection/>
    </xf>
    <xf numFmtId="49" fontId="8" fillId="50" borderId="15" xfId="48" applyNumberFormat="1" applyFont="1" applyFill="1" applyBorder="1" applyAlignment="1">
      <alignment horizontal="center" vertical="center"/>
      <protection/>
    </xf>
    <xf numFmtId="0" fontId="7" fillId="3" borderId="12" xfId="44" applyFont="1" applyFill="1" applyBorder="1" applyAlignment="1">
      <alignment horizontal="center" vertical="top" wrapText="1"/>
      <protection/>
    </xf>
    <xf numFmtId="0" fontId="7" fillId="3" borderId="15" xfId="44" applyFont="1" applyFill="1" applyBorder="1" applyAlignment="1">
      <alignment horizontal="center" vertical="top" wrapText="1"/>
      <protection/>
    </xf>
    <xf numFmtId="0" fontId="7" fillId="0" borderId="12" xfId="48" applyFont="1" applyFill="1" applyBorder="1" applyAlignment="1">
      <alignment horizontal="left" vertical="center" wrapText="1"/>
      <protection/>
    </xf>
    <xf numFmtId="0" fontId="7" fillId="0" borderId="45" xfId="48" applyFont="1" applyFill="1" applyBorder="1" applyAlignment="1">
      <alignment horizontal="left" vertical="center" wrapText="1"/>
      <protection/>
    </xf>
    <xf numFmtId="0" fontId="7" fillId="0" borderId="15" xfId="48" applyFont="1" applyFill="1" applyBorder="1" applyAlignment="1">
      <alignment horizontal="left" vertical="center" wrapText="1"/>
      <protection/>
    </xf>
    <xf numFmtId="0" fontId="7" fillId="5" borderId="12" xfId="48" applyFont="1" applyFill="1" applyBorder="1" applyAlignment="1">
      <alignment horizontal="center" vertical="center" wrapText="1"/>
      <protection/>
    </xf>
    <xf numFmtId="0" fontId="7" fillId="5" borderId="45" xfId="48" applyFont="1" applyFill="1" applyBorder="1" applyAlignment="1">
      <alignment horizontal="center" vertical="center" wrapText="1"/>
      <protection/>
    </xf>
    <xf numFmtId="0" fontId="7" fillId="5" borderId="15" xfId="48" applyFont="1" applyFill="1" applyBorder="1" applyAlignment="1">
      <alignment horizontal="center" vertical="center" wrapText="1"/>
      <protection/>
    </xf>
    <xf numFmtId="49" fontId="7" fillId="63" borderId="10" xfId="0" applyNumberFormat="1" applyFont="1" applyFill="1" applyBorder="1" applyAlignment="1">
      <alignment horizontal="right" vertical="center"/>
    </xf>
    <xf numFmtId="49" fontId="7" fillId="0" borderId="10" xfId="48" applyNumberFormat="1" applyFont="1" applyBorder="1" applyAlignment="1">
      <alignment horizontal="center" vertical="top" wrapText="1"/>
      <protection/>
    </xf>
    <xf numFmtId="49" fontId="8" fillId="35" borderId="10" xfId="48" applyNumberFormat="1" applyFont="1" applyFill="1" applyBorder="1" applyAlignment="1">
      <alignment horizontal="center" vertical="center" wrapText="1"/>
      <protection/>
    </xf>
    <xf numFmtId="49" fontId="3" fillId="38" borderId="18" xfId="0" applyNumberFormat="1" applyFont="1" applyFill="1" applyBorder="1" applyAlignment="1">
      <alignment horizontal="right" vertical="center"/>
    </xf>
    <xf numFmtId="49" fontId="3" fillId="38" borderId="19" xfId="0" applyNumberFormat="1" applyFont="1" applyFill="1" applyBorder="1" applyAlignment="1">
      <alignment horizontal="right" vertical="center"/>
    </xf>
    <xf numFmtId="49" fontId="3" fillId="38" borderId="13" xfId="0" applyNumberFormat="1" applyFont="1" applyFill="1" applyBorder="1" applyAlignment="1">
      <alignment horizontal="right" vertical="center"/>
    </xf>
    <xf numFmtId="172" fontId="7" fillId="0" borderId="10" xfId="44" applyNumberFormat="1" applyFont="1" applyFill="1" applyBorder="1" applyAlignment="1">
      <alignment horizontal="center" vertical="center"/>
      <protection/>
    </xf>
    <xf numFmtId="172" fontId="7" fillId="0" borderId="10" xfId="44" applyNumberFormat="1" applyFont="1" applyFill="1" applyBorder="1" applyAlignment="1">
      <alignment horizontal="center" vertical="center" wrapText="1"/>
      <protection/>
    </xf>
    <xf numFmtId="172" fontId="7" fillId="0" borderId="12" xfId="44" applyNumberFormat="1" applyFont="1" applyFill="1" applyBorder="1" applyAlignment="1">
      <alignment horizontal="center" vertical="center" wrapText="1"/>
      <protection/>
    </xf>
    <xf numFmtId="172" fontId="7" fillId="0" borderId="15" xfId="44" applyNumberFormat="1" applyFont="1" applyFill="1" applyBorder="1" applyAlignment="1">
      <alignment horizontal="center" vertical="center" wrapText="1"/>
      <protection/>
    </xf>
    <xf numFmtId="0" fontId="7" fillId="60" borderId="10" xfId="0" applyFont="1" applyFill="1" applyBorder="1" applyAlignment="1">
      <alignment horizontal="left" vertical="top" wrapText="1"/>
    </xf>
    <xf numFmtId="49" fontId="8" fillId="38" borderId="10" xfId="0" applyNumberFormat="1" applyFont="1" applyFill="1" applyBorder="1" applyAlignment="1">
      <alignment horizontal="right" vertical="center" wrapText="1"/>
    </xf>
    <xf numFmtId="0" fontId="70" fillId="0" borderId="33" xfId="0" applyFont="1" applyFill="1" applyBorder="1" applyAlignment="1">
      <alignment horizontal="center" vertical="top" wrapText="1"/>
    </xf>
    <xf numFmtId="0" fontId="70" fillId="0" borderId="44" xfId="0" applyFont="1" applyFill="1" applyBorder="1" applyAlignment="1">
      <alignment horizontal="center" vertical="top" wrapText="1"/>
    </xf>
    <xf numFmtId="0" fontId="70" fillId="5" borderId="33" xfId="0" applyFont="1" applyFill="1" applyBorder="1" applyAlignment="1">
      <alignment horizontal="left" vertical="top" wrapText="1"/>
    </xf>
    <xf numFmtId="0" fontId="70" fillId="5" borderId="44" xfId="0" applyFont="1" applyFill="1" applyBorder="1" applyAlignment="1">
      <alignment horizontal="left" vertical="top" wrapText="1"/>
    </xf>
    <xf numFmtId="176" fontId="70" fillId="0" borderId="49" xfId="40" applyFont="1" applyFill="1" applyBorder="1" applyAlignment="1">
      <alignment horizontal="left" vertical="top" wrapText="1"/>
      <protection/>
    </xf>
    <xf numFmtId="176" fontId="70" fillId="0" borderId="74" xfId="40" applyFont="1" applyFill="1" applyBorder="1" applyAlignment="1">
      <alignment horizontal="left" vertical="top" wrapText="1"/>
      <protection/>
    </xf>
    <xf numFmtId="176" fontId="70" fillId="0" borderId="75" xfId="40" applyFont="1" applyFill="1" applyBorder="1" applyAlignment="1">
      <alignment horizontal="left" vertical="top" wrapText="1"/>
      <protection/>
    </xf>
    <xf numFmtId="0" fontId="70" fillId="0" borderId="12" xfId="0" applyFont="1" applyBorder="1" applyAlignment="1">
      <alignment horizontal="left" vertical="top" wrapText="1"/>
    </xf>
    <xf numFmtId="0" fontId="70" fillId="0" borderId="45" xfId="0" applyFont="1" applyBorder="1" applyAlignment="1">
      <alignment horizontal="left" vertical="top" wrapText="1"/>
    </xf>
    <xf numFmtId="0" fontId="70" fillId="0" borderId="15" xfId="0" applyFont="1" applyBorder="1" applyAlignment="1">
      <alignment horizontal="left" vertical="top" wrapText="1"/>
    </xf>
    <xf numFmtId="0" fontId="70" fillId="0" borderId="12" xfId="0" applyFont="1" applyFill="1" applyBorder="1" applyAlignment="1">
      <alignment horizontal="left" vertical="top" wrapText="1"/>
    </xf>
    <xf numFmtId="0" fontId="70" fillId="0" borderId="45" xfId="0" applyFont="1" applyFill="1" applyBorder="1" applyAlignment="1">
      <alignment horizontal="left" vertical="top" wrapText="1"/>
    </xf>
    <xf numFmtId="0" fontId="70" fillId="0" borderId="15" xfId="0" applyFont="1" applyFill="1" applyBorder="1" applyAlignment="1">
      <alignment horizontal="left" vertical="top" wrapText="1"/>
    </xf>
    <xf numFmtId="0" fontId="70" fillId="3" borderId="76" xfId="0" applyFont="1" applyFill="1" applyBorder="1" applyAlignment="1">
      <alignment horizontal="center" vertical="top" wrapText="1"/>
    </xf>
    <xf numFmtId="0" fontId="70" fillId="3" borderId="77" xfId="0" applyFont="1" applyFill="1" applyBorder="1" applyAlignment="1">
      <alignment horizontal="center" vertical="top" wrapText="1"/>
    </xf>
    <xf numFmtId="0" fontId="70" fillId="0" borderId="12" xfId="0" applyFont="1" applyBorder="1" applyAlignment="1">
      <alignment horizontal="left" vertical="center" wrapText="1"/>
    </xf>
    <xf numFmtId="0" fontId="70" fillId="0" borderId="15" xfId="0" applyFont="1" applyBorder="1" applyAlignment="1">
      <alignment horizontal="left" vertical="center" wrapText="1"/>
    </xf>
    <xf numFmtId="49" fontId="8" fillId="87" borderId="22" xfId="0" applyNumberFormat="1" applyFont="1" applyFill="1" applyBorder="1" applyAlignment="1">
      <alignment horizontal="left" vertical="top"/>
    </xf>
    <xf numFmtId="49" fontId="8" fillId="87" borderId="20" xfId="0" applyNumberFormat="1" applyFont="1" applyFill="1" applyBorder="1" applyAlignment="1">
      <alignment horizontal="left" vertical="top"/>
    </xf>
    <xf numFmtId="49" fontId="8" fillId="87" borderId="21" xfId="0" applyNumberFormat="1" applyFont="1" applyFill="1" applyBorder="1" applyAlignment="1">
      <alignment horizontal="left" vertical="top"/>
    </xf>
    <xf numFmtId="0" fontId="7" fillId="49" borderId="18" xfId="0" applyFont="1" applyFill="1" applyBorder="1" applyAlignment="1">
      <alignment horizontal="center"/>
    </xf>
    <xf numFmtId="0" fontId="7" fillId="49" borderId="19" xfId="0" applyFont="1" applyFill="1" applyBorder="1" applyAlignment="1">
      <alignment horizontal="center"/>
    </xf>
    <xf numFmtId="0" fontId="7" fillId="49" borderId="13" xfId="0" applyFont="1" applyFill="1" applyBorder="1" applyAlignment="1">
      <alignment horizontal="center"/>
    </xf>
    <xf numFmtId="0" fontId="7" fillId="49" borderId="42" xfId="0" applyFont="1" applyFill="1" applyBorder="1" applyAlignment="1">
      <alignment horizontal="center"/>
    </xf>
    <xf numFmtId="0" fontId="7" fillId="49" borderId="0" xfId="0" applyFont="1" applyFill="1" applyBorder="1" applyAlignment="1">
      <alignment horizontal="center"/>
    </xf>
    <xf numFmtId="0" fontId="7" fillId="49" borderId="43" xfId="0" applyFont="1" applyFill="1" applyBorder="1" applyAlignment="1">
      <alignment horizontal="center"/>
    </xf>
    <xf numFmtId="49" fontId="8" fillId="55" borderId="12" xfId="0" applyNumberFormat="1" applyFont="1" applyFill="1" applyBorder="1" applyAlignment="1">
      <alignment horizontal="center" vertical="center"/>
    </xf>
    <xf numFmtId="49" fontId="8" fillId="55" borderId="15" xfId="0" applyNumberFormat="1" applyFont="1" applyFill="1" applyBorder="1" applyAlignment="1">
      <alignment horizontal="center" vertical="center"/>
    </xf>
    <xf numFmtId="49" fontId="8" fillId="87" borderId="12" xfId="0" applyNumberFormat="1" applyFont="1" applyFill="1" applyBorder="1" applyAlignment="1">
      <alignment horizontal="center" vertical="center"/>
    </xf>
    <xf numFmtId="49" fontId="8" fillId="87" borderId="15" xfId="0" applyNumberFormat="1" applyFont="1" applyFill="1" applyBorder="1" applyAlignment="1">
      <alignment horizontal="center" vertical="center"/>
    </xf>
    <xf numFmtId="49" fontId="9" fillId="35" borderId="12" xfId="0" applyNumberFormat="1" applyFont="1" applyFill="1" applyBorder="1" applyAlignment="1">
      <alignment horizontal="center" vertical="center" wrapText="1"/>
    </xf>
    <xf numFmtId="49" fontId="9" fillId="35" borderId="15" xfId="0" applyNumberFormat="1" applyFont="1" applyFill="1" applyBorder="1" applyAlignment="1">
      <alignment horizontal="center" vertical="center" wrapText="1"/>
    </xf>
    <xf numFmtId="49" fontId="11" fillId="35" borderId="10" xfId="0" applyNumberFormat="1" applyFont="1" applyFill="1" applyBorder="1" applyAlignment="1">
      <alignment horizontal="left" vertical="center" wrapText="1"/>
    </xf>
    <xf numFmtId="0" fontId="11" fillId="0" borderId="10" xfId="0" applyFont="1" applyBorder="1" applyAlignment="1">
      <alignment horizontal="left" vertical="center" wrapText="1"/>
    </xf>
    <xf numFmtId="0" fontId="69" fillId="0" borderId="34" xfId="0" applyFont="1" applyFill="1" applyBorder="1" applyAlignment="1">
      <alignment horizontal="left" vertical="center" wrapText="1"/>
    </xf>
    <xf numFmtId="0" fontId="69" fillId="0" borderId="35" xfId="0" applyFont="1" applyFill="1" applyBorder="1" applyAlignment="1">
      <alignment horizontal="left" vertical="center" wrapText="1"/>
    </xf>
    <xf numFmtId="0" fontId="70" fillId="0" borderId="78" xfId="0" applyFont="1" applyFill="1" applyBorder="1" applyAlignment="1">
      <alignment horizontal="center" vertical="top" wrapText="1"/>
    </xf>
    <xf numFmtId="0" fontId="70" fillId="0" borderId="74" xfId="0" applyFont="1" applyFill="1" applyBorder="1" applyAlignment="1">
      <alignment horizontal="center" vertical="top" wrapText="1"/>
    </xf>
    <xf numFmtId="0" fontId="7" fillId="40" borderId="12" xfId="0" applyFont="1" applyFill="1" applyBorder="1" applyAlignment="1">
      <alignment horizontal="left" vertical="center" wrapText="1"/>
    </xf>
    <xf numFmtId="0" fontId="7" fillId="40" borderId="45" xfId="0" applyFont="1" applyFill="1" applyBorder="1" applyAlignment="1">
      <alignment horizontal="left" vertical="center" wrapText="1"/>
    </xf>
    <xf numFmtId="49" fontId="8" fillId="55" borderId="12" xfId="0" applyNumberFormat="1" applyFont="1" applyFill="1" applyBorder="1" applyAlignment="1">
      <alignment horizontal="center" vertical="center"/>
    </xf>
    <xf numFmtId="49" fontId="8" fillId="88" borderId="45" xfId="0" applyNumberFormat="1" applyFont="1" applyFill="1" applyBorder="1" applyAlignment="1">
      <alignment horizontal="center" vertical="center"/>
    </xf>
    <xf numFmtId="49" fontId="8" fillId="88" borderId="15" xfId="0" applyNumberFormat="1" applyFont="1" applyFill="1" applyBorder="1" applyAlignment="1">
      <alignment horizontal="center" vertical="center"/>
    </xf>
    <xf numFmtId="49" fontId="8" fillId="87" borderId="12" xfId="0" applyNumberFormat="1" applyFont="1" applyFill="1" applyBorder="1" applyAlignment="1">
      <alignment horizontal="center" vertical="center"/>
    </xf>
    <xf numFmtId="49" fontId="8" fillId="87" borderId="45" xfId="0" applyNumberFormat="1" applyFont="1" applyFill="1" applyBorder="1" applyAlignment="1">
      <alignment horizontal="center" vertical="center"/>
    </xf>
    <xf numFmtId="49" fontId="8" fillId="87" borderId="15" xfId="0" applyNumberFormat="1" applyFont="1" applyFill="1" applyBorder="1" applyAlignment="1">
      <alignment horizontal="center" vertical="center"/>
    </xf>
    <xf numFmtId="0" fontId="7" fillId="49" borderId="10" xfId="0" applyFont="1" applyFill="1" applyBorder="1" applyAlignment="1">
      <alignment horizontal="center"/>
    </xf>
    <xf numFmtId="176" fontId="70" fillId="0" borderId="34" xfId="40" applyFont="1" applyFill="1" applyBorder="1" applyAlignment="1">
      <alignment horizontal="center" vertical="top" wrapText="1"/>
      <protection/>
    </xf>
    <xf numFmtId="176" fontId="70" fillId="0" borderId="46" xfId="40" applyFont="1" applyFill="1" applyBorder="1" applyAlignment="1">
      <alignment horizontal="center" vertical="top" wrapText="1"/>
      <protection/>
    </xf>
    <xf numFmtId="0" fontId="71" fillId="93" borderId="79" xfId="0" applyFont="1" applyFill="1" applyBorder="1" applyAlignment="1">
      <alignment horizontal="left" vertical="top" wrapText="1"/>
    </xf>
    <xf numFmtId="0" fontId="71" fillId="93" borderId="20" xfId="0" applyFont="1" applyFill="1" applyBorder="1" applyAlignment="1">
      <alignment horizontal="left" vertical="top" wrapText="1"/>
    </xf>
    <xf numFmtId="0" fontId="71" fillId="93" borderId="21" xfId="0" applyFont="1" applyFill="1" applyBorder="1" applyAlignment="1">
      <alignment horizontal="left" vertical="top" wrapText="1"/>
    </xf>
    <xf numFmtId="0" fontId="7" fillId="40" borderId="12" xfId="0" applyFont="1" applyFill="1" applyBorder="1" applyAlignment="1">
      <alignment horizontal="center" vertical="top" wrapText="1"/>
    </xf>
    <xf numFmtId="0" fontId="7" fillId="40" borderId="15" xfId="0" applyFont="1" applyFill="1" applyBorder="1" applyAlignment="1">
      <alignment horizontal="center" vertical="top" wrapText="1"/>
    </xf>
    <xf numFmtId="0" fontId="7" fillId="40" borderId="80" xfId="0" applyFont="1" applyFill="1" applyBorder="1" applyAlignment="1">
      <alignment horizontal="left" vertical="center" wrapText="1"/>
    </xf>
    <xf numFmtId="0" fontId="7" fillId="40" borderId="15" xfId="0" applyFont="1" applyFill="1" applyBorder="1" applyAlignment="1">
      <alignment horizontal="left" vertical="center" wrapText="1"/>
    </xf>
    <xf numFmtId="0" fontId="11" fillId="0" borderId="8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15" xfId="0" applyFont="1" applyFill="1" applyBorder="1" applyAlignment="1">
      <alignment horizontal="center" vertical="center" wrapText="1"/>
    </xf>
    <xf numFmtId="49" fontId="7" fillId="35" borderId="45" xfId="0" applyNumberFormat="1" applyFont="1" applyFill="1" applyBorder="1" applyAlignment="1">
      <alignment horizontal="center" vertical="center"/>
    </xf>
    <xf numFmtId="49" fontId="7" fillId="35" borderId="15"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49" fontId="7" fillId="35" borderId="12" xfId="0" applyNumberFormat="1" applyFont="1" applyFill="1" applyBorder="1" applyAlignment="1">
      <alignment horizontal="center" vertical="center"/>
    </xf>
    <xf numFmtId="0" fontId="7" fillId="0" borderId="80"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12" xfId="0" applyFont="1" applyBorder="1" applyAlignment="1">
      <alignment horizontal="left" vertical="center" wrapText="1"/>
    </xf>
    <xf numFmtId="0" fontId="7" fillId="0" borderId="45" xfId="0" applyFont="1" applyBorder="1" applyAlignment="1">
      <alignment horizontal="left" vertical="center" wrapText="1"/>
    </xf>
    <xf numFmtId="0" fontId="7" fillId="0" borderId="12" xfId="0" applyFont="1" applyBorder="1" applyAlignment="1">
      <alignment horizontal="center" vertical="center" textRotation="90" wrapText="1"/>
    </xf>
    <xf numFmtId="0" fontId="7" fillId="0" borderId="45" xfId="0" applyFont="1" applyBorder="1" applyAlignment="1">
      <alignment horizontal="center" vertical="center" textRotation="90" wrapText="1"/>
    </xf>
    <xf numFmtId="49" fontId="70" fillId="0" borderId="81" xfId="0" applyNumberFormat="1" applyFont="1" applyFill="1" applyBorder="1" applyAlignment="1">
      <alignment horizontal="center" vertical="center" textRotation="90" wrapText="1"/>
    </xf>
    <xf numFmtId="49" fontId="70" fillId="0" borderId="82" xfId="0" applyNumberFormat="1"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67" borderId="34" xfId="0" applyFont="1" applyFill="1" applyBorder="1" applyAlignment="1">
      <alignment horizontal="left" vertical="top" wrapText="1"/>
    </xf>
    <xf numFmtId="0" fontId="7" fillId="67" borderId="46" xfId="0" applyFont="1" applyFill="1" applyBorder="1" applyAlignment="1">
      <alignment horizontal="left" vertical="top" wrapText="1"/>
    </xf>
    <xf numFmtId="0" fontId="7" fillId="67" borderId="35" xfId="0" applyFont="1" applyFill="1" applyBorder="1" applyAlignment="1">
      <alignment horizontal="left" vertical="top" wrapText="1"/>
    </xf>
    <xf numFmtId="0" fontId="7" fillId="0" borderId="1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60" borderId="15" xfId="0" applyFont="1" applyFill="1" applyBorder="1" applyAlignment="1">
      <alignment horizontal="center" vertical="center"/>
    </xf>
    <xf numFmtId="0" fontId="7" fillId="60" borderId="10" xfId="0" applyFont="1" applyFill="1" applyBorder="1" applyAlignment="1">
      <alignment horizontal="center" vertical="center"/>
    </xf>
    <xf numFmtId="0" fontId="7" fillId="60" borderId="39" xfId="0" applyFont="1" applyFill="1" applyBorder="1" applyAlignment="1">
      <alignment horizontal="center" vertical="center"/>
    </xf>
    <xf numFmtId="0" fontId="7" fillId="60" borderId="18" xfId="0" applyFont="1" applyFill="1" applyBorder="1" applyAlignment="1">
      <alignment horizontal="center" vertical="center"/>
    </xf>
    <xf numFmtId="0" fontId="7" fillId="35" borderId="45"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0" fillId="0" borderId="46" xfId="0" applyFont="1" applyFill="1" applyBorder="1" applyAlignment="1">
      <alignment horizontal="center" vertical="top" wrapText="1"/>
    </xf>
    <xf numFmtId="0" fontId="70" fillId="0" borderId="83" xfId="0" applyFont="1" applyFill="1" applyBorder="1" applyAlignment="1">
      <alignment horizontal="center" vertical="top" wrapText="1"/>
    </xf>
    <xf numFmtId="177" fontId="70" fillId="0" borderId="46" xfId="0" applyNumberFormat="1" applyFont="1" applyFill="1" applyBorder="1" applyAlignment="1">
      <alignment horizontal="center" vertical="top" wrapText="1"/>
    </xf>
    <xf numFmtId="177" fontId="70" fillId="0" borderId="83" xfId="0" applyNumberFormat="1" applyFont="1" applyFill="1" applyBorder="1" applyAlignment="1">
      <alignment horizontal="center" vertical="top" wrapText="1"/>
    </xf>
    <xf numFmtId="177" fontId="70" fillId="0" borderId="84" xfId="0" applyNumberFormat="1" applyFont="1" applyFill="1" applyBorder="1" applyAlignment="1">
      <alignment horizontal="center" vertical="top" wrapText="1"/>
    </xf>
    <xf numFmtId="177" fontId="70" fillId="0" borderId="85" xfId="0" applyNumberFormat="1" applyFont="1" applyFill="1" applyBorder="1" applyAlignment="1">
      <alignment horizontal="center" vertical="top" wrapText="1"/>
    </xf>
    <xf numFmtId="0" fontId="7" fillId="0" borderId="45" xfId="0" applyFont="1" applyFill="1" applyBorder="1" applyAlignment="1">
      <alignment horizontal="center" vertical="center" wrapText="1"/>
    </xf>
    <xf numFmtId="0" fontId="70" fillId="0" borderId="45" xfId="0" applyFont="1" applyBorder="1" applyAlignment="1">
      <alignment horizontal="left" vertical="center" wrapText="1"/>
    </xf>
    <xf numFmtId="49" fontId="8" fillId="55" borderId="10" xfId="0" applyNumberFormat="1" applyFont="1" applyFill="1" applyBorder="1" applyAlignment="1">
      <alignment horizontal="right" vertical="center"/>
    </xf>
    <xf numFmtId="0" fontId="29" fillId="36" borderId="10" xfId="0" applyFont="1" applyFill="1" applyBorder="1" applyAlignment="1">
      <alignment horizontal="center" vertical="center"/>
    </xf>
    <xf numFmtId="49" fontId="8" fillId="87" borderId="18" xfId="0" applyNumberFormat="1" applyFont="1" applyFill="1" applyBorder="1" applyAlignment="1">
      <alignment horizontal="right" vertical="center"/>
    </xf>
    <xf numFmtId="49" fontId="8" fillId="87" borderId="19" xfId="0" applyNumberFormat="1" applyFont="1" applyFill="1" applyBorder="1" applyAlignment="1">
      <alignment horizontal="right" vertical="center"/>
    </xf>
    <xf numFmtId="49" fontId="8" fillId="87" borderId="13" xfId="0" applyNumberFormat="1" applyFont="1" applyFill="1" applyBorder="1" applyAlignment="1">
      <alignment horizontal="right" vertical="center"/>
    </xf>
    <xf numFmtId="0" fontId="8" fillId="39" borderId="10" xfId="0" applyFont="1" applyFill="1" applyBorder="1" applyAlignment="1">
      <alignment horizontal="center"/>
    </xf>
    <xf numFmtId="0" fontId="70" fillId="0" borderId="12" xfId="0" applyFont="1" applyBorder="1" applyAlignment="1">
      <alignment horizontal="left" wrapText="1"/>
    </xf>
    <xf numFmtId="0" fontId="70" fillId="0" borderId="45" xfId="0" applyFont="1" applyBorder="1" applyAlignment="1">
      <alignment horizontal="left" wrapText="1"/>
    </xf>
    <xf numFmtId="0" fontId="70" fillId="0" borderId="32" xfId="0" applyFont="1" applyFill="1" applyBorder="1" applyAlignment="1">
      <alignment horizontal="left" vertical="top" wrapText="1"/>
    </xf>
    <xf numFmtId="176" fontId="70" fillId="0" borderId="32" xfId="0" applyNumberFormat="1" applyFont="1" applyFill="1" applyBorder="1" applyAlignment="1">
      <alignment vertical="top" wrapText="1"/>
    </xf>
    <xf numFmtId="0" fontId="70" fillId="0" borderId="36" xfId="0" applyFont="1" applyFill="1" applyBorder="1" applyAlignment="1">
      <alignment horizontal="center" vertical="top" wrapText="1"/>
    </xf>
    <xf numFmtId="49" fontId="70" fillId="60" borderId="33" xfId="0" applyNumberFormat="1" applyFont="1" applyFill="1" applyBorder="1" applyAlignment="1">
      <alignment horizontal="center" vertical="center"/>
    </xf>
    <xf numFmtId="49" fontId="70" fillId="60" borderId="37" xfId="0" applyNumberFormat="1" applyFont="1" applyFill="1" applyBorder="1" applyAlignment="1">
      <alignment horizontal="center" vertical="center"/>
    </xf>
    <xf numFmtId="49" fontId="70" fillId="7" borderId="33" xfId="0" applyNumberFormat="1" applyFont="1" applyFill="1" applyBorder="1" applyAlignment="1">
      <alignment horizontal="center" vertical="center"/>
    </xf>
    <xf numFmtId="49" fontId="70" fillId="7" borderId="37" xfId="0" applyNumberFormat="1" applyFont="1" applyFill="1" applyBorder="1" applyAlignment="1">
      <alignment horizontal="center" vertical="center"/>
    </xf>
    <xf numFmtId="0" fontId="70" fillId="0" borderId="34" xfId="0" applyFont="1" applyFill="1" applyBorder="1" applyAlignment="1">
      <alignment horizontal="left" vertical="top" wrapText="1"/>
    </xf>
    <xf numFmtId="0" fontId="70" fillId="0" borderId="35" xfId="0" applyFont="1" applyFill="1" applyBorder="1" applyAlignment="1">
      <alignment horizontal="left" vertical="top" wrapText="1"/>
    </xf>
    <xf numFmtId="49" fontId="8" fillId="37" borderId="42" xfId="0" applyNumberFormat="1" applyFont="1" applyFill="1" applyBorder="1" applyAlignment="1">
      <alignment horizontal="center"/>
    </xf>
    <xf numFmtId="49" fontId="8" fillId="37" borderId="0" xfId="0" applyNumberFormat="1" applyFont="1" applyFill="1" applyBorder="1" applyAlignment="1">
      <alignment horizontal="center"/>
    </xf>
    <xf numFmtId="49" fontId="8" fillId="37" borderId="43" xfId="0" applyNumberFormat="1" applyFont="1" applyFill="1" applyBorder="1" applyAlignment="1">
      <alignment horizontal="center"/>
    </xf>
    <xf numFmtId="0" fontId="7" fillId="35" borderId="86" xfId="0" applyFont="1" applyFill="1" applyBorder="1" applyAlignment="1">
      <alignment horizontal="center" vertical="center" wrapText="1"/>
    </xf>
    <xf numFmtId="0" fontId="7" fillId="35" borderId="87" xfId="0" applyFont="1" applyFill="1" applyBorder="1" applyAlignment="1">
      <alignment horizontal="center" vertical="center" wrapText="1"/>
    </xf>
    <xf numFmtId="177" fontId="70" fillId="60" borderId="33" xfId="0" applyNumberFormat="1" applyFont="1" applyFill="1" applyBorder="1" applyAlignment="1">
      <alignment horizontal="center" vertical="center" wrapText="1"/>
    </xf>
    <xf numFmtId="177" fontId="70" fillId="60" borderId="37" xfId="0" applyNumberFormat="1" applyFont="1" applyFill="1" applyBorder="1" applyAlignment="1">
      <alignment horizontal="center" vertical="center" wrapText="1"/>
    </xf>
    <xf numFmtId="1" fontId="7" fillId="40" borderId="12" xfId="0" applyNumberFormat="1" applyFont="1" applyFill="1" applyBorder="1" applyAlignment="1">
      <alignment horizontal="center" vertical="top" wrapText="1"/>
    </xf>
    <xf numFmtId="1" fontId="7" fillId="40" borderId="15" xfId="0" applyNumberFormat="1" applyFont="1" applyFill="1" applyBorder="1" applyAlignment="1">
      <alignment horizontal="center" vertical="top" wrapText="1"/>
    </xf>
    <xf numFmtId="0" fontId="70" fillId="0" borderId="34" xfId="0" applyFont="1" applyFill="1" applyBorder="1" applyAlignment="1">
      <alignment horizontal="center" vertical="center" wrapText="1"/>
    </xf>
    <xf numFmtId="0" fontId="70" fillId="0" borderId="35" xfId="0" applyFont="1" applyFill="1" applyBorder="1" applyAlignment="1">
      <alignment horizontal="center" vertical="center" wrapText="1"/>
    </xf>
    <xf numFmtId="0" fontId="7" fillId="40" borderId="12" xfId="0" applyFont="1" applyFill="1" applyBorder="1" applyAlignment="1">
      <alignment horizontal="center" vertical="center" wrapText="1"/>
    </xf>
    <xf numFmtId="0" fontId="7" fillId="40" borderId="45"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70" fillId="0" borderId="34"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35" xfId="0" applyFont="1" applyBorder="1" applyAlignment="1">
      <alignment horizontal="center" vertical="center" wrapText="1"/>
    </xf>
    <xf numFmtId="172" fontId="70" fillId="60" borderId="33" xfId="0" applyNumberFormat="1" applyFont="1" applyFill="1" applyBorder="1" applyAlignment="1">
      <alignment horizontal="center" vertical="center" wrapText="1"/>
    </xf>
    <xf numFmtId="172" fontId="70" fillId="60" borderId="44" xfId="0" applyNumberFormat="1" applyFont="1" applyFill="1" applyBorder="1" applyAlignment="1">
      <alignment horizontal="center" vertical="center" wrapText="1"/>
    </xf>
    <xf numFmtId="172" fontId="70" fillId="60" borderId="37" xfId="0" applyNumberFormat="1" applyFont="1" applyFill="1" applyBorder="1" applyAlignment="1">
      <alignment horizontal="center" vertical="center" wrapText="1"/>
    </xf>
    <xf numFmtId="172" fontId="70" fillId="7" borderId="33" xfId="0" applyNumberFormat="1" applyFont="1" applyFill="1" applyBorder="1" applyAlignment="1">
      <alignment horizontal="center" vertical="center" wrapText="1"/>
    </xf>
    <xf numFmtId="172" fontId="70" fillId="7" borderId="44" xfId="0" applyNumberFormat="1" applyFont="1" applyFill="1" applyBorder="1" applyAlignment="1">
      <alignment horizontal="center" vertical="center" wrapText="1"/>
    </xf>
    <xf numFmtId="172" fontId="70" fillId="7" borderId="37" xfId="0" applyNumberFormat="1" applyFont="1" applyFill="1" applyBorder="1" applyAlignment="1">
      <alignment horizontal="center" vertical="center" wrapText="1"/>
    </xf>
    <xf numFmtId="0" fontId="70" fillId="0" borderId="34" xfId="0" applyFont="1" applyFill="1" applyBorder="1" applyAlignment="1">
      <alignment horizontal="left" vertical="center" wrapText="1"/>
    </xf>
    <xf numFmtId="0" fontId="70" fillId="0" borderId="46" xfId="0" applyFont="1" applyFill="1" applyBorder="1" applyAlignment="1">
      <alignment horizontal="left" vertical="center" wrapText="1"/>
    </xf>
    <xf numFmtId="0" fontId="70" fillId="0" borderId="35" xfId="0" applyFont="1" applyFill="1" applyBorder="1" applyAlignment="1">
      <alignment horizontal="left" vertical="center" wrapText="1"/>
    </xf>
    <xf numFmtId="0" fontId="8" fillId="43" borderId="10" xfId="0" applyFont="1" applyFill="1" applyBorder="1" applyAlignment="1">
      <alignment horizontal="center"/>
    </xf>
    <xf numFmtId="0" fontId="7" fillId="0" borderId="1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40" xfId="0" applyFont="1" applyFill="1" applyBorder="1" applyAlignment="1">
      <alignment horizontal="left" vertical="center" wrapText="1"/>
    </xf>
    <xf numFmtId="0" fontId="70" fillId="0" borderId="12" xfId="0" applyFont="1" applyFill="1" applyBorder="1" applyAlignment="1">
      <alignment horizontal="center" vertical="top" wrapText="1"/>
    </xf>
    <xf numFmtId="0" fontId="70" fillId="0" borderId="15" xfId="0" applyFont="1" applyFill="1" applyBorder="1" applyAlignment="1">
      <alignment horizontal="center" vertical="top" wrapText="1"/>
    </xf>
    <xf numFmtId="0" fontId="70" fillId="0" borderId="76" xfId="0" applyFont="1" applyFill="1" applyBorder="1" applyAlignment="1">
      <alignment horizontal="center" vertical="top" wrapText="1"/>
    </xf>
    <xf numFmtId="0" fontId="70" fillId="0" borderId="77" xfId="0" applyFont="1" applyFill="1" applyBorder="1" applyAlignment="1">
      <alignment horizontal="center" vertical="top" wrapText="1"/>
    </xf>
    <xf numFmtId="49" fontId="72" fillId="94" borderId="79" xfId="0" applyNumberFormat="1" applyFont="1" applyFill="1" applyBorder="1" applyAlignment="1">
      <alignment horizontal="left" vertical="top"/>
    </xf>
    <xf numFmtId="49" fontId="72" fillId="94" borderId="20" xfId="0" applyNumberFormat="1" applyFont="1" applyFill="1" applyBorder="1" applyAlignment="1">
      <alignment horizontal="left" vertical="top"/>
    </xf>
    <xf numFmtId="49" fontId="72" fillId="94" borderId="21" xfId="0" applyNumberFormat="1" applyFont="1" applyFill="1" applyBorder="1" applyAlignment="1">
      <alignment horizontal="left" vertical="top"/>
    </xf>
    <xf numFmtId="0" fontId="8" fillId="41" borderId="10" xfId="0" applyFont="1" applyFill="1" applyBorder="1" applyAlignment="1">
      <alignment horizontal="center"/>
    </xf>
    <xf numFmtId="49" fontId="11" fillId="35" borderId="12" xfId="0" applyNumberFormat="1" applyFont="1" applyFill="1" applyBorder="1" applyAlignment="1">
      <alignment horizontal="center" vertical="center" wrapText="1"/>
    </xf>
    <xf numFmtId="49" fontId="11" fillId="35" borderId="15"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7" fillId="0" borderId="12" xfId="0" applyFont="1" applyBorder="1" applyAlignment="1">
      <alignment horizontal="center" textRotation="90" wrapText="1"/>
    </xf>
    <xf numFmtId="172" fontId="7" fillId="35" borderId="10" xfId="0" applyNumberFormat="1" applyFont="1" applyFill="1" applyBorder="1" applyAlignment="1">
      <alignment horizontal="center" vertical="center"/>
    </xf>
    <xf numFmtId="49" fontId="8" fillId="55" borderId="10" xfId="0" applyNumberFormat="1" applyFont="1" applyFill="1" applyBorder="1" applyAlignment="1">
      <alignment horizontal="left" vertical="top" wrapText="1"/>
    </xf>
    <xf numFmtId="172" fontId="7" fillId="40" borderId="10" xfId="0" applyNumberFormat="1" applyFont="1" applyFill="1" applyBorder="1" applyAlignment="1">
      <alignment horizontal="center" vertical="center" wrapText="1"/>
    </xf>
    <xf numFmtId="172" fontId="7" fillId="40" borderId="12" xfId="0" applyNumberFormat="1" applyFont="1" applyFill="1" applyBorder="1" applyAlignment="1">
      <alignment horizontal="center" vertical="center" wrapText="1"/>
    </xf>
    <xf numFmtId="0" fontId="7" fillId="60" borderId="80" xfId="0" applyFont="1" applyFill="1" applyBorder="1" applyAlignment="1">
      <alignment horizontal="center"/>
    </xf>
    <xf numFmtId="0" fontId="7" fillId="60" borderId="15" xfId="0" applyFont="1" applyFill="1" applyBorder="1" applyAlignment="1">
      <alignment horizontal="center"/>
    </xf>
    <xf numFmtId="49" fontId="72" fillId="111" borderId="18" xfId="0" applyNumberFormat="1" applyFont="1" applyFill="1" applyBorder="1" applyAlignment="1">
      <alignment horizontal="left" vertical="center" wrapText="1"/>
    </xf>
    <xf numFmtId="49" fontId="72" fillId="111" borderId="19" xfId="0" applyNumberFormat="1" applyFont="1" applyFill="1" applyBorder="1" applyAlignment="1">
      <alignment horizontal="left" vertical="center" wrapText="1"/>
    </xf>
    <xf numFmtId="49" fontId="72" fillId="111" borderId="13" xfId="0" applyNumberFormat="1" applyFont="1" applyFill="1" applyBorder="1" applyAlignment="1">
      <alignment horizontal="left" vertical="center" wrapText="1"/>
    </xf>
    <xf numFmtId="49" fontId="8" fillId="37" borderId="10" xfId="0" applyNumberFormat="1" applyFont="1" applyFill="1" applyBorder="1" applyAlignment="1">
      <alignment horizontal="center"/>
    </xf>
    <xf numFmtId="0" fontId="70" fillId="83" borderId="10" xfId="0" applyFont="1" applyFill="1" applyBorder="1" applyAlignment="1">
      <alignment horizontal="center" vertical="top"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49" fontId="7" fillId="35" borderId="12" xfId="0" applyNumberFormat="1" applyFont="1" applyFill="1" applyBorder="1" applyAlignment="1">
      <alignment horizontal="center" vertical="center" wrapText="1"/>
    </xf>
    <xf numFmtId="49" fontId="7" fillId="35" borderId="15" xfId="0" applyNumberFormat="1" applyFont="1" applyFill="1" applyBorder="1" applyAlignment="1">
      <alignment horizontal="center" vertical="center" wrapText="1"/>
    </xf>
    <xf numFmtId="49" fontId="8" fillId="89" borderId="10" xfId="0" applyNumberFormat="1" applyFont="1" applyFill="1" applyBorder="1" applyAlignment="1">
      <alignment horizontal="center" vertical="center"/>
    </xf>
    <xf numFmtId="49" fontId="9" fillId="35" borderId="10" xfId="0" applyNumberFormat="1" applyFont="1" applyFill="1" applyBorder="1" applyAlignment="1">
      <alignment horizontal="center" vertical="center" wrapText="1"/>
    </xf>
    <xf numFmtId="0" fontId="7" fillId="0" borderId="45" xfId="0" applyFont="1" applyBorder="1" applyAlignment="1">
      <alignment horizontal="center" vertical="center" wrapText="1"/>
    </xf>
    <xf numFmtId="172" fontId="7" fillId="35" borderId="10" xfId="0" applyNumberFormat="1" applyFont="1" applyFill="1" applyBorder="1" applyAlignment="1">
      <alignment horizontal="center" vertical="center" wrapText="1"/>
    </xf>
    <xf numFmtId="172" fontId="7" fillId="35" borderId="12" xfId="0" applyNumberFormat="1" applyFont="1" applyFill="1" applyBorder="1" applyAlignment="1">
      <alignment horizontal="center" vertical="center" wrapText="1"/>
    </xf>
    <xf numFmtId="49" fontId="7" fillId="40" borderId="12" xfId="0" applyNumberFormat="1" applyFont="1" applyFill="1" applyBorder="1" applyAlignment="1">
      <alignment horizontal="center" vertical="center" wrapText="1"/>
    </xf>
    <xf numFmtId="49" fontId="7" fillId="40" borderId="15" xfId="0" applyNumberFormat="1" applyFont="1" applyFill="1" applyBorder="1" applyAlignment="1">
      <alignment horizontal="center" vertical="center" wrapText="1"/>
    </xf>
    <xf numFmtId="49" fontId="8" fillId="88" borderId="10" xfId="0" applyNumberFormat="1" applyFont="1" applyFill="1" applyBorder="1" applyAlignment="1">
      <alignment horizontal="center" vertical="center"/>
    </xf>
    <xf numFmtId="49" fontId="8" fillId="0" borderId="12"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8" fillId="60" borderId="10" xfId="0" applyNumberFormat="1" applyFont="1" applyFill="1" applyBorder="1" applyAlignment="1">
      <alignment horizontal="center" vertical="center"/>
    </xf>
    <xf numFmtId="49" fontId="7" fillId="35" borderId="10" xfId="0" applyNumberFormat="1" applyFont="1" applyFill="1" applyBorder="1" applyAlignment="1">
      <alignment horizontal="center" vertical="center"/>
    </xf>
    <xf numFmtId="49" fontId="8" fillId="35" borderId="45" xfId="0" applyNumberFormat="1" applyFont="1" applyFill="1" applyBorder="1" applyAlignment="1">
      <alignment horizontal="center" vertical="center"/>
    </xf>
    <xf numFmtId="49" fontId="8" fillId="35" borderId="15" xfId="0" applyNumberFormat="1" applyFont="1" applyFill="1" applyBorder="1" applyAlignment="1">
      <alignment horizontal="center" vertical="center"/>
    </xf>
    <xf numFmtId="49" fontId="8" fillId="0" borderId="45"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70" fillId="0" borderId="88" xfId="0" applyFont="1" applyFill="1" applyBorder="1" applyAlignment="1">
      <alignment horizontal="left" vertical="center"/>
    </xf>
    <xf numFmtId="0" fontId="70" fillId="0" borderId="35" xfId="0" applyFont="1" applyFill="1" applyBorder="1" applyAlignment="1">
      <alignment horizontal="left" vertical="center"/>
    </xf>
    <xf numFmtId="49" fontId="7" fillId="0" borderId="45"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15" xfId="0" applyFont="1" applyBorder="1" applyAlignment="1">
      <alignment horizontal="center" vertical="center" textRotation="90" wrapText="1"/>
    </xf>
    <xf numFmtId="49" fontId="8" fillId="55" borderId="18" xfId="0" applyNumberFormat="1" applyFont="1" applyFill="1" applyBorder="1" applyAlignment="1">
      <alignment horizontal="right" vertical="center"/>
    </xf>
    <xf numFmtId="49" fontId="8" fillId="55" borderId="19" xfId="0" applyNumberFormat="1" applyFont="1" applyFill="1" applyBorder="1" applyAlignment="1">
      <alignment horizontal="right" vertical="center"/>
    </xf>
    <xf numFmtId="49" fontId="8" fillId="55" borderId="13" xfId="0" applyNumberFormat="1" applyFont="1" applyFill="1" applyBorder="1" applyAlignment="1">
      <alignment horizontal="right" vertical="center"/>
    </xf>
    <xf numFmtId="0" fontId="8" fillId="96" borderId="18" xfId="0" applyFont="1" applyFill="1" applyBorder="1" applyAlignment="1">
      <alignment horizontal="right" vertical="center"/>
    </xf>
    <xf numFmtId="0" fontId="8" fillId="96" borderId="19" xfId="0" applyFont="1" applyFill="1" applyBorder="1" applyAlignment="1">
      <alignment horizontal="right" vertical="center"/>
    </xf>
    <xf numFmtId="0" fontId="8" fillId="96" borderId="13" xfId="0" applyFont="1" applyFill="1" applyBorder="1" applyAlignment="1">
      <alignment horizontal="right" vertical="center"/>
    </xf>
    <xf numFmtId="0" fontId="7" fillId="90" borderId="34" xfId="0" applyFont="1" applyFill="1" applyBorder="1" applyAlignment="1">
      <alignment horizontal="left" vertical="top" wrapText="1"/>
    </xf>
    <xf numFmtId="0" fontId="7" fillId="90" borderId="35" xfId="0" applyFont="1" applyFill="1" applyBorder="1" applyAlignment="1">
      <alignment horizontal="left" vertical="top" wrapText="1"/>
    </xf>
    <xf numFmtId="49" fontId="8" fillId="87" borderId="10" xfId="0" applyNumberFormat="1" applyFont="1" applyFill="1" applyBorder="1" applyAlignment="1">
      <alignment horizontal="left" vertical="top"/>
    </xf>
    <xf numFmtId="0" fontId="7" fillId="0" borderId="80" xfId="0" applyFont="1" applyFill="1" applyBorder="1" applyAlignment="1">
      <alignment horizontal="left" vertical="center" wrapText="1"/>
    </xf>
    <xf numFmtId="0" fontId="7" fillId="0" borderId="15" xfId="0" applyFont="1" applyFill="1" applyBorder="1" applyAlignment="1">
      <alignment horizontal="left" vertical="center" wrapText="1"/>
    </xf>
    <xf numFmtId="49" fontId="8" fillId="87" borderId="10" xfId="0" applyNumberFormat="1" applyFont="1" applyFill="1" applyBorder="1" applyAlignment="1">
      <alignment horizontal="right" vertical="center"/>
    </xf>
    <xf numFmtId="177" fontId="69" fillId="0" borderId="33" xfId="0" applyNumberFormat="1" applyFont="1" applyFill="1" applyBorder="1" applyAlignment="1">
      <alignment horizontal="center" vertical="center" wrapText="1"/>
    </xf>
    <xf numFmtId="177" fontId="69" fillId="0" borderId="37" xfId="0" applyNumberFormat="1" applyFont="1" applyFill="1" applyBorder="1" applyAlignment="1">
      <alignment horizontal="center" vertical="center" wrapText="1"/>
    </xf>
    <xf numFmtId="49" fontId="11" fillId="35" borderId="10" xfId="0" applyNumberFormat="1" applyFont="1" applyFill="1" applyBorder="1" applyAlignment="1">
      <alignment horizontal="center" vertical="center" wrapText="1"/>
    </xf>
    <xf numFmtId="49" fontId="72" fillId="94" borderId="18" xfId="0" applyNumberFormat="1" applyFont="1" applyFill="1" applyBorder="1" applyAlignment="1">
      <alignment horizontal="left" vertical="top"/>
    </xf>
    <xf numFmtId="49" fontId="72" fillId="94" borderId="19" xfId="0" applyNumberFormat="1" applyFont="1" applyFill="1" applyBorder="1" applyAlignment="1">
      <alignment horizontal="left" vertical="top"/>
    </xf>
    <xf numFmtId="49" fontId="72" fillId="94" borderId="13" xfId="0" applyNumberFormat="1" applyFont="1" applyFill="1" applyBorder="1" applyAlignment="1">
      <alignment horizontal="left" vertical="top"/>
    </xf>
    <xf numFmtId="0" fontId="7" fillId="58" borderId="12" xfId="0" applyFont="1" applyFill="1" applyBorder="1" applyAlignment="1">
      <alignment horizontal="center" vertical="center" textRotation="90" wrapText="1"/>
    </xf>
    <xf numFmtId="0" fontId="7" fillId="58" borderId="15" xfId="0" applyFont="1" applyFill="1" applyBorder="1" applyAlignment="1">
      <alignment horizontal="center" vertical="center" textRotation="90" wrapText="1"/>
    </xf>
    <xf numFmtId="0" fontId="72" fillId="94" borderId="79" xfId="0" applyFont="1" applyFill="1" applyBorder="1" applyAlignment="1">
      <alignment horizontal="left" vertical="center" wrapText="1"/>
    </xf>
    <xf numFmtId="0" fontId="72" fillId="94" borderId="20" xfId="0" applyFont="1" applyFill="1" applyBorder="1" applyAlignment="1">
      <alignment horizontal="left" vertical="center" wrapText="1"/>
    </xf>
    <xf numFmtId="0" fontId="72" fillId="94" borderId="21" xfId="0" applyFont="1" applyFill="1" applyBorder="1" applyAlignment="1">
      <alignment horizontal="left" vertical="center" wrapText="1"/>
    </xf>
    <xf numFmtId="0" fontId="7" fillId="60" borderId="10" xfId="0" applyFont="1" applyFill="1" applyBorder="1" applyAlignment="1">
      <alignment horizontal="center" vertical="center" textRotation="90" wrapText="1"/>
    </xf>
    <xf numFmtId="49" fontId="7" fillId="58" borderId="12" xfId="0" applyNumberFormat="1" applyFont="1" applyFill="1" applyBorder="1" applyAlignment="1">
      <alignment horizontal="center" vertical="center"/>
    </xf>
    <xf numFmtId="49" fontId="7" fillId="58" borderId="15" xfId="0" applyNumberFormat="1" applyFont="1" applyFill="1" applyBorder="1" applyAlignment="1">
      <alignment horizontal="center" vertical="center"/>
    </xf>
    <xf numFmtId="0" fontId="72" fillId="112" borderId="18" xfId="0" applyFont="1" applyFill="1" applyBorder="1" applyAlignment="1">
      <alignment horizontal="left" vertical="center" wrapText="1"/>
    </xf>
    <xf numFmtId="0" fontId="72" fillId="112" borderId="19" xfId="0" applyFont="1" applyFill="1" applyBorder="1" applyAlignment="1">
      <alignment horizontal="left" vertical="center" wrapText="1"/>
    </xf>
    <xf numFmtId="0" fontId="72" fillId="112" borderId="13" xfId="0" applyFont="1" applyFill="1" applyBorder="1" applyAlignment="1">
      <alignment horizontal="left" vertical="center" wrapText="1"/>
    </xf>
    <xf numFmtId="0" fontId="70" fillId="90" borderId="10" xfId="0" applyFont="1" applyFill="1" applyBorder="1" applyAlignment="1">
      <alignment horizontal="center" vertical="center"/>
    </xf>
    <xf numFmtId="0" fontId="70" fillId="97" borderId="10" xfId="0" applyFont="1" applyFill="1" applyBorder="1" applyAlignment="1">
      <alignment horizontal="center" vertical="center"/>
    </xf>
    <xf numFmtId="0" fontId="7" fillId="60" borderId="10" xfId="0" applyFont="1" applyFill="1" applyBorder="1" applyAlignment="1">
      <alignment horizontal="center" vertical="center"/>
    </xf>
    <xf numFmtId="0" fontId="7" fillId="60" borderId="80" xfId="0" applyFont="1" applyFill="1" applyBorder="1" applyAlignment="1">
      <alignment horizontal="center" vertical="center" wrapText="1"/>
    </xf>
    <xf numFmtId="0" fontId="7" fillId="60" borderId="15" xfId="0" applyFont="1" applyFill="1" applyBorder="1" applyAlignment="1">
      <alignment horizontal="center" vertical="center" wrapText="1"/>
    </xf>
    <xf numFmtId="0" fontId="7" fillId="58" borderId="12" xfId="0" applyFont="1" applyFill="1" applyBorder="1" applyAlignment="1">
      <alignment horizontal="center" vertical="center" wrapText="1"/>
    </xf>
    <xf numFmtId="0" fontId="7" fillId="58" borderId="15" xfId="0" applyFont="1" applyFill="1" applyBorder="1" applyAlignment="1">
      <alignment horizontal="center" vertical="center" wrapText="1"/>
    </xf>
    <xf numFmtId="0" fontId="7" fillId="60" borderId="12" xfId="0" applyFont="1" applyFill="1" applyBorder="1" applyAlignment="1">
      <alignment horizontal="center"/>
    </xf>
    <xf numFmtId="0" fontId="7" fillId="60" borderId="12" xfId="0" applyFont="1" applyFill="1" applyBorder="1" applyAlignment="1">
      <alignment horizontal="center" vertical="center"/>
    </xf>
    <xf numFmtId="0" fontId="7" fillId="60" borderId="15" xfId="0" applyFont="1" applyFill="1" applyBorder="1" applyAlignment="1">
      <alignment horizontal="center" vertical="center"/>
    </xf>
    <xf numFmtId="0" fontId="7" fillId="0" borderId="15" xfId="0" applyFont="1" applyBorder="1" applyAlignment="1">
      <alignment horizontal="left" vertical="center" textRotation="90" wrapText="1"/>
    </xf>
    <xf numFmtId="0" fontId="7" fillId="40" borderId="64" xfId="0" applyFont="1" applyFill="1" applyBorder="1" applyAlignment="1">
      <alignment horizontal="left" vertical="center" wrapText="1"/>
    </xf>
    <xf numFmtId="0" fontId="7" fillId="40" borderId="89" xfId="0" applyFont="1" applyFill="1" applyBorder="1" applyAlignment="1">
      <alignment horizontal="left" vertical="center" wrapText="1"/>
    </xf>
    <xf numFmtId="0" fontId="7" fillId="60" borderId="10" xfId="0" applyFont="1" applyFill="1" applyBorder="1" applyAlignment="1">
      <alignment horizontal="center"/>
    </xf>
    <xf numFmtId="0" fontId="7" fillId="40" borderId="12" xfId="0" applyFont="1" applyFill="1" applyBorder="1" applyAlignment="1">
      <alignment horizontal="center" vertical="center" textRotation="90" wrapText="1"/>
    </xf>
    <xf numFmtId="0" fontId="7" fillId="40" borderId="15" xfId="0" applyFont="1" applyFill="1" applyBorder="1" applyAlignment="1">
      <alignment horizontal="center" vertical="center" textRotation="90" wrapText="1"/>
    </xf>
    <xf numFmtId="177" fontId="70" fillId="0" borderId="34" xfId="0" applyNumberFormat="1" applyFont="1" applyFill="1" applyBorder="1" applyAlignment="1">
      <alignment horizontal="center" vertical="center" wrapText="1"/>
    </xf>
    <xf numFmtId="177" fontId="70" fillId="0" borderId="35" xfId="0" applyNumberFormat="1" applyFont="1" applyFill="1" applyBorder="1" applyAlignment="1">
      <alignment horizontal="center" vertical="center" wrapText="1"/>
    </xf>
    <xf numFmtId="49" fontId="8" fillId="87" borderId="80" xfId="0" applyNumberFormat="1" applyFont="1" applyFill="1" applyBorder="1" applyAlignment="1">
      <alignment horizontal="center" vertical="center"/>
    </xf>
    <xf numFmtId="49" fontId="8" fillId="88" borderId="80" xfId="0" applyNumberFormat="1" applyFont="1" applyFill="1" applyBorder="1" applyAlignment="1">
      <alignment horizontal="center" vertical="center"/>
    </xf>
    <xf numFmtId="0" fontId="70" fillId="3" borderId="36" xfId="0" applyFont="1" applyFill="1" applyBorder="1" applyAlignment="1">
      <alignment horizontal="center" vertical="top" wrapText="1"/>
    </xf>
    <xf numFmtId="0" fontId="7" fillId="0" borderId="12" xfId="0" applyFont="1" applyBorder="1" applyAlignment="1">
      <alignment horizontal="center" vertical="top" wrapText="1"/>
    </xf>
    <xf numFmtId="0" fontId="7" fillId="0" borderId="45" xfId="0" applyFont="1" applyBorder="1" applyAlignment="1">
      <alignment horizontal="center" vertical="top" wrapText="1"/>
    </xf>
    <xf numFmtId="0" fontId="7" fillId="0" borderId="15" xfId="0" applyFont="1" applyBorder="1" applyAlignment="1">
      <alignment horizontal="center" vertical="top" wrapText="1"/>
    </xf>
    <xf numFmtId="0" fontId="7" fillId="0" borderId="12" xfId="0" applyFont="1" applyBorder="1" applyAlignment="1">
      <alignment horizontal="center" wrapText="1"/>
    </xf>
    <xf numFmtId="0" fontId="7" fillId="0" borderId="45" xfId="0" applyFont="1" applyBorder="1" applyAlignment="1">
      <alignment horizontal="center" wrapText="1"/>
    </xf>
    <xf numFmtId="0" fontId="7" fillId="0" borderId="15" xfId="0" applyFont="1" applyBorder="1" applyAlignment="1">
      <alignment horizontal="center" wrapText="1"/>
    </xf>
    <xf numFmtId="0" fontId="7" fillId="34" borderId="12" xfId="0" applyFont="1" applyFill="1" applyBorder="1" applyAlignment="1">
      <alignment horizontal="center" vertical="center" textRotation="90" wrapText="1"/>
    </xf>
    <xf numFmtId="0" fontId="7" fillId="34" borderId="45" xfId="0" applyFont="1" applyFill="1" applyBorder="1" applyAlignment="1">
      <alignment horizontal="center" vertical="center" textRotation="90" wrapText="1"/>
    </xf>
    <xf numFmtId="0" fontId="7" fillId="34" borderId="15" xfId="0" applyFont="1" applyFill="1" applyBorder="1" applyAlignment="1">
      <alignment horizontal="center" vertical="center" textRotation="90" wrapText="1"/>
    </xf>
    <xf numFmtId="49" fontId="8" fillId="36" borderId="10" xfId="0" applyNumberFormat="1" applyFont="1" applyFill="1" applyBorder="1" applyAlignment="1">
      <alignment vertical="top"/>
    </xf>
    <xf numFmtId="49" fontId="8" fillId="36" borderId="12" xfId="0" applyNumberFormat="1" applyFont="1" applyFill="1" applyBorder="1" applyAlignment="1">
      <alignment vertical="top"/>
    </xf>
    <xf numFmtId="49" fontId="8" fillId="37" borderId="10" xfId="0" applyNumberFormat="1" applyFont="1" applyFill="1" applyBorder="1" applyAlignment="1">
      <alignment vertical="top"/>
    </xf>
    <xf numFmtId="49" fontId="8" fillId="37" borderId="12" xfId="0" applyNumberFormat="1" applyFont="1" applyFill="1" applyBorder="1" applyAlignment="1">
      <alignment vertical="top"/>
    </xf>
    <xf numFmtId="49" fontId="8" fillId="0" borderId="10" xfId="0" applyNumberFormat="1" applyFont="1" applyBorder="1" applyAlignment="1">
      <alignment vertical="top"/>
    </xf>
    <xf numFmtId="49" fontId="8" fillId="0" borderId="12" xfId="0" applyNumberFormat="1" applyFont="1" applyBorder="1" applyAlignment="1">
      <alignment vertical="top"/>
    </xf>
    <xf numFmtId="49" fontId="7" fillId="0" borderId="10" xfId="0" applyNumberFormat="1" applyFont="1" applyBorder="1" applyAlignment="1">
      <alignment vertical="top"/>
    </xf>
    <xf numFmtId="49" fontId="7" fillId="0" borderId="12" xfId="0" applyNumberFormat="1" applyFont="1" applyBorder="1" applyAlignment="1">
      <alignment vertical="top"/>
    </xf>
    <xf numFmtId="0" fontId="7" fillId="0" borderId="10" xfId="0" applyFont="1" applyFill="1" applyBorder="1" applyAlignment="1">
      <alignment vertical="top" wrapText="1"/>
    </xf>
    <xf numFmtId="0" fontId="7" fillId="0" borderId="12" xfId="0" applyFont="1" applyFill="1" applyBorder="1" applyAlignment="1">
      <alignment vertical="top" wrapText="1"/>
    </xf>
    <xf numFmtId="0" fontId="7" fillId="0" borderId="12" xfId="0" applyFont="1" applyBorder="1" applyAlignment="1">
      <alignment horizontal="left" vertical="top" wrapText="1"/>
    </xf>
    <xf numFmtId="0" fontId="7" fillId="0" borderId="15" xfId="0" applyFont="1" applyBorder="1" applyAlignment="1">
      <alignment horizontal="left" vertical="top" wrapText="1"/>
    </xf>
    <xf numFmtId="49" fontId="8" fillId="36" borderId="10" xfId="0" applyNumberFormat="1" applyFont="1" applyFill="1" applyBorder="1" applyAlignment="1">
      <alignment vertical="center"/>
    </xf>
    <xf numFmtId="49" fontId="8" fillId="37" borderId="10" xfId="0" applyNumberFormat="1" applyFont="1" applyFill="1" applyBorder="1" applyAlignment="1">
      <alignment vertical="center"/>
    </xf>
    <xf numFmtId="0" fontId="7" fillId="0" borderId="10" xfId="0" applyFont="1" applyFill="1" applyBorder="1" applyAlignment="1">
      <alignment horizontal="center" vertical="center" textRotation="90" wrapText="1"/>
    </xf>
    <xf numFmtId="49" fontId="7" fillId="36" borderId="12" xfId="0" applyNumberFormat="1" applyFont="1" applyFill="1" applyBorder="1" applyAlignment="1">
      <alignment horizontal="center" vertical="top"/>
    </xf>
    <xf numFmtId="49" fontId="7" fillId="36" borderId="15" xfId="0" applyNumberFormat="1" applyFont="1" applyFill="1" applyBorder="1" applyAlignment="1">
      <alignment horizontal="center" vertical="top"/>
    </xf>
    <xf numFmtId="49" fontId="7" fillId="37" borderId="12" xfId="0" applyNumberFormat="1" applyFont="1" applyFill="1" applyBorder="1" applyAlignment="1">
      <alignment horizontal="center" vertical="top"/>
    </xf>
    <xf numFmtId="49" fontId="7" fillId="37" borderId="15" xfId="0" applyNumberFormat="1" applyFont="1" applyFill="1" applyBorder="1" applyAlignment="1">
      <alignment horizontal="center" vertical="top"/>
    </xf>
    <xf numFmtId="0" fontId="8" fillId="99" borderId="10" xfId="0" applyFont="1" applyFill="1" applyBorder="1" applyAlignment="1">
      <alignment horizontal="center" vertical="center" wrapText="1"/>
    </xf>
    <xf numFmtId="0" fontId="8" fillId="55" borderId="10" xfId="0" applyFont="1" applyFill="1" applyBorder="1" applyAlignment="1">
      <alignment horizontal="center" vertical="center"/>
    </xf>
    <xf numFmtId="0" fontId="7" fillId="57" borderId="18" xfId="0" applyFont="1" applyFill="1" applyBorder="1" applyAlignment="1">
      <alignment horizontal="center" vertical="center"/>
    </xf>
    <xf numFmtId="0" fontId="7" fillId="57" borderId="19" xfId="0" applyFont="1" applyFill="1" applyBorder="1" applyAlignment="1">
      <alignment horizontal="center" vertical="center"/>
    </xf>
    <xf numFmtId="0" fontId="7" fillId="57" borderId="13" xfId="0" applyFont="1" applyFill="1" applyBorder="1" applyAlignment="1">
      <alignment horizontal="center" vertical="center"/>
    </xf>
    <xf numFmtId="49" fontId="8" fillId="37" borderId="18" xfId="0" applyNumberFormat="1" applyFont="1" applyFill="1" applyBorder="1" applyAlignment="1">
      <alignment horizontal="right"/>
    </xf>
    <xf numFmtId="49" fontId="8" fillId="37" borderId="19" xfId="0" applyNumberFormat="1" applyFont="1" applyFill="1" applyBorder="1" applyAlignment="1">
      <alignment horizontal="right"/>
    </xf>
    <xf numFmtId="49" fontId="8" fillId="37" borderId="13" xfId="0" applyNumberFormat="1" applyFont="1" applyFill="1" applyBorder="1" applyAlignment="1">
      <alignment horizontal="right"/>
    </xf>
    <xf numFmtId="0" fontId="8" fillId="98" borderId="10" xfId="0" applyFont="1" applyFill="1" applyBorder="1" applyAlignment="1">
      <alignment horizontal="center"/>
    </xf>
    <xf numFmtId="0" fontId="7" fillId="57" borderId="42" xfId="0" applyFont="1" applyFill="1" applyBorder="1" applyAlignment="1">
      <alignment horizontal="center" vertical="center" wrapText="1"/>
    </xf>
    <xf numFmtId="0" fontId="7" fillId="57" borderId="0" xfId="0" applyFont="1" applyFill="1" applyBorder="1" applyAlignment="1">
      <alignment horizontal="center" vertical="center" wrapText="1"/>
    </xf>
    <xf numFmtId="0" fontId="7" fillId="57" borderId="43" xfId="0" applyFont="1" applyFill="1" applyBorder="1" applyAlignment="1">
      <alignment horizontal="center" vertical="center" wrapText="1"/>
    </xf>
    <xf numFmtId="0" fontId="8" fillId="98" borderId="10" xfId="0" applyFont="1" applyFill="1" applyBorder="1" applyAlignment="1">
      <alignment horizontal="center" vertical="center"/>
    </xf>
    <xf numFmtId="49" fontId="8" fillId="37" borderId="10" xfId="0" applyNumberFormat="1" applyFont="1" applyFill="1" applyBorder="1" applyAlignment="1">
      <alignment horizontal="left" vertical="center"/>
    </xf>
    <xf numFmtId="0" fontId="7" fillId="34" borderId="10" xfId="0" applyFont="1" applyFill="1" applyBorder="1" applyAlignment="1">
      <alignment horizontal="left" vertical="top" wrapText="1"/>
    </xf>
    <xf numFmtId="0" fontId="7" fillId="0" borderId="10" xfId="0" applyFont="1" applyBorder="1" applyAlignment="1">
      <alignment horizontal="center" vertical="center" wrapText="1"/>
    </xf>
    <xf numFmtId="0" fontId="7" fillId="57" borderId="42" xfId="0" applyFont="1" applyFill="1" applyBorder="1" applyAlignment="1">
      <alignment horizontal="center" vertical="top" wrapText="1"/>
    </xf>
    <xf numFmtId="0" fontId="7" fillId="57" borderId="0" xfId="0" applyFont="1" applyFill="1" applyBorder="1" applyAlignment="1">
      <alignment horizontal="center" vertical="top" wrapText="1"/>
    </xf>
    <xf numFmtId="0" fontId="7" fillId="57" borderId="43" xfId="0" applyFont="1" applyFill="1" applyBorder="1" applyAlignment="1">
      <alignment horizontal="center" vertical="top" wrapText="1"/>
    </xf>
    <xf numFmtId="0" fontId="7" fillId="57" borderId="10" xfId="0" applyFont="1" applyFill="1" applyBorder="1" applyAlignment="1">
      <alignment horizontal="center" vertical="top" wrapText="1"/>
    </xf>
    <xf numFmtId="0" fontId="8" fillId="37" borderId="10" xfId="0" applyFont="1" applyFill="1" applyBorder="1" applyAlignment="1">
      <alignment/>
    </xf>
    <xf numFmtId="0" fontId="7" fillId="0" borderId="12" xfId="0" applyFont="1" applyBorder="1" applyAlignment="1">
      <alignment horizontal="center" vertical="top" wrapText="1"/>
    </xf>
    <xf numFmtId="0" fontId="7" fillId="0" borderId="15" xfId="0" applyFont="1" applyBorder="1" applyAlignment="1">
      <alignment horizontal="center" vertical="top" wrapText="1"/>
    </xf>
    <xf numFmtId="0" fontId="7" fillId="3" borderId="12" xfId="0" applyFont="1" applyFill="1" applyBorder="1" applyAlignment="1">
      <alignment horizontal="center" vertical="top"/>
    </xf>
    <xf numFmtId="0" fontId="7" fillId="3" borderId="15" xfId="0" applyFont="1" applyFill="1" applyBorder="1" applyAlignment="1">
      <alignment horizontal="center" vertical="top"/>
    </xf>
    <xf numFmtId="0" fontId="8" fillId="55" borderId="10" xfId="0" applyFont="1" applyFill="1" applyBorder="1" applyAlignment="1">
      <alignment horizontal="center"/>
    </xf>
    <xf numFmtId="0" fontId="8" fillId="36" borderId="10" xfId="0" applyFont="1" applyFill="1" applyBorder="1" applyAlignment="1">
      <alignment horizontal="center" wrapText="1"/>
    </xf>
    <xf numFmtId="0" fontId="8" fillId="37" borderId="10" xfId="0" applyFont="1" applyFill="1" applyBorder="1" applyAlignment="1">
      <alignment horizontal="center" wrapText="1"/>
    </xf>
    <xf numFmtId="0" fontId="8" fillId="0" borderId="12" xfId="0" applyFont="1" applyBorder="1" applyAlignment="1">
      <alignment horizontal="center" vertical="center"/>
    </xf>
    <xf numFmtId="0" fontId="8" fillId="0" borderId="45" xfId="0" applyFont="1" applyBorder="1" applyAlignment="1">
      <alignment horizontal="center" vertical="center"/>
    </xf>
    <xf numFmtId="0" fontId="8" fillId="0" borderId="15" xfId="0" applyFont="1" applyBorder="1" applyAlignment="1">
      <alignment horizontal="center" vertical="center"/>
    </xf>
    <xf numFmtId="172" fontId="7" fillId="0" borderId="45" xfId="0" applyNumberFormat="1" applyFont="1" applyBorder="1" applyAlignment="1">
      <alignment horizontal="center" vertical="center"/>
    </xf>
    <xf numFmtId="0" fontId="3" fillId="0" borderId="0" xfId="0" applyFont="1" applyBorder="1" applyAlignment="1">
      <alignment horizontal="center" vertical="top" wrapText="1"/>
    </xf>
    <xf numFmtId="0" fontId="3" fillId="0" borderId="0" xfId="0" applyFont="1" applyFill="1" applyBorder="1" applyAlignment="1">
      <alignment horizontal="center"/>
    </xf>
    <xf numFmtId="172" fontId="7" fillId="60" borderId="10"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34" borderId="12" xfId="0" applyFont="1" applyFill="1" applyBorder="1" applyAlignment="1">
      <alignment horizontal="left" vertical="top" wrapText="1"/>
    </xf>
    <xf numFmtId="0" fontId="7" fillId="34" borderId="45" xfId="0" applyFont="1" applyFill="1" applyBorder="1" applyAlignment="1">
      <alignment horizontal="left" vertical="top" wrapText="1"/>
    </xf>
    <xf numFmtId="0" fontId="7" fillId="34" borderId="15" xfId="0" applyFont="1" applyFill="1" applyBorder="1" applyAlignment="1">
      <alignment horizontal="left" vertical="top" wrapText="1"/>
    </xf>
    <xf numFmtId="172" fontId="7" fillId="35" borderId="10" xfId="0" applyNumberFormat="1" applyFont="1" applyFill="1" applyBorder="1" applyAlignment="1">
      <alignment horizontal="left" vertical="center" wrapText="1"/>
    </xf>
    <xf numFmtId="0" fontId="7" fillId="0" borderId="10" xfId="0" applyFont="1" applyBorder="1" applyAlignment="1">
      <alignment horizontal="center" textRotation="90" wrapText="1"/>
    </xf>
    <xf numFmtId="0" fontId="8" fillId="48" borderId="10" xfId="0" applyFont="1" applyFill="1" applyBorder="1" applyAlignment="1">
      <alignment/>
    </xf>
    <xf numFmtId="0" fontId="7" fillId="0" borderId="10" xfId="0" applyFont="1" applyBorder="1" applyAlignment="1">
      <alignment horizontal="left" vertical="center" textRotation="90" wrapText="1"/>
    </xf>
    <xf numFmtId="49" fontId="8" fillId="0" borderId="10" xfId="0" applyNumberFormat="1" applyFont="1" applyBorder="1" applyAlignment="1">
      <alignment horizontal="center" vertical="top"/>
    </xf>
    <xf numFmtId="0" fontId="8" fillId="98" borderId="10" xfId="0" applyFont="1" applyFill="1" applyBorder="1" applyAlignment="1">
      <alignment horizontal="center" vertical="top" wrapText="1"/>
    </xf>
    <xf numFmtId="0" fontId="8" fillId="36" borderId="10" xfId="0" applyFont="1" applyFill="1" applyBorder="1" applyAlignment="1">
      <alignment/>
    </xf>
    <xf numFmtId="49" fontId="8" fillId="36" borderId="18" xfId="0" applyNumberFormat="1" applyFont="1" applyFill="1" applyBorder="1" applyAlignment="1">
      <alignment horizontal="right"/>
    </xf>
    <xf numFmtId="49" fontId="8" fillId="36" borderId="19" xfId="0" applyNumberFormat="1" applyFont="1" applyFill="1" applyBorder="1" applyAlignment="1">
      <alignment horizontal="right"/>
    </xf>
    <xf numFmtId="49" fontId="8" fillId="36" borderId="13" xfId="0" applyNumberFormat="1" applyFont="1" applyFill="1" applyBorder="1" applyAlignment="1">
      <alignment horizontal="right"/>
    </xf>
    <xf numFmtId="49" fontId="7" fillId="0" borderId="12" xfId="0" applyNumberFormat="1" applyFont="1" applyBorder="1" applyAlignment="1">
      <alignment horizontal="center" vertical="top"/>
    </xf>
    <xf numFmtId="49" fontId="7" fillId="0" borderId="15" xfId="0" applyNumberFormat="1" applyFont="1" applyBorder="1" applyAlignment="1">
      <alignment horizontal="center" vertical="top"/>
    </xf>
    <xf numFmtId="0" fontId="7" fillId="0" borderId="12" xfId="0" applyFont="1" applyBorder="1" applyAlignment="1">
      <alignment vertical="top" wrapText="1"/>
    </xf>
    <xf numFmtId="0" fontId="7" fillId="0" borderId="15" xfId="0" applyFont="1" applyBorder="1" applyAlignment="1">
      <alignment vertical="top" wrapText="1"/>
    </xf>
    <xf numFmtId="49" fontId="8" fillId="36" borderId="10" xfId="0" applyNumberFormat="1" applyFont="1" applyFill="1" applyBorder="1" applyAlignment="1">
      <alignment horizontal="center" vertical="top"/>
    </xf>
    <xf numFmtId="49" fontId="8" fillId="37" borderId="10" xfId="0" applyNumberFormat="1" applyFont="1" applyFill="1" applyBorder="1" applyAlignment="1">
      <alignment horizontal="center" vertical="top"/>
    </xf>
    <xf numFmtId="0" fontId="7" fillId="60" borderId="10" xfId="0" applyFont="1" applyFill="1" applyBorder="1" applyAlignment="1">
      <alignment vertical="top" wrapText="1"/>
    </xf>
    <xf numFmtId="0" fontId="7" fillId="0" borderId="12" xfId="0" applyFont="1" applyBorder="1" applyAlignment="1">
      <alignment horizontal="left" vertical="top" wrapText="1"/>
    </xf>
    <xf numFmtId="0" fontId="21" fillId="0" borderId="45" xfId="0" applyFont="1" applyBorder="1" applyAlignment="1">
      <alignment horizontal="left" vertical="top" wrapText="1"/>
    </xf>
    <xf numFmtId="49" fontId="8" fillId="37" borderId="10" xfId="0" applyNumberFormat="1" applyFont="1" applyFill="1" applyBorder="1" applyAlignment="1">
      <alignment horizontal="right" vertical="center"/>
    </xf>
    <xf numFmtId="0" fontId="7" fillId="58" borderId="12" xfId="0" applyFont="1" applyFill="1" applyBorder="1" applyAlignment="1">
      <alignment horizontal="center" vertical="center"/>
    </xf>
    <xf numFmtId="0" fontId="7" fillId="58" borderId="15" xfId="0" applyFont="1" applyFill="1" applyBorder="1" applyAlignment="1">
      <alignment horizontal="center" vertical="center"/>
    </xf>
    <xf numFmtId="172" fontId="8" fillId="65" borderId="10" xfId="0" applyNumberFormat="1" applyFont="1" applyFill="1" applyBorder="1" applyAlignment="1">
      <alignment horizontal="center" vertical="center"/>
    </xf>
    <xf numFmtId="49" fontId="8" fillId="36" borderId="22" xfId="0" applyNumberFormat="1" applyFont="1" applyFill="1" applyBorder="1" applyAlignment="1">
      <alignment horizontal="center" vertical="top"/>
    </xf>
    <xf numFmtId="49" fontId="8" fillId="36" borderId="42" xfId="0" applyNumberFormat="1" applyFont="1" applyFill="1" applyBorder="1" applyAlignment="1">
      <alignment horizontal="center" vertical="top"/>
    </xf>
    <xf numFmtId="49" fontId="8" fillId="36" borderId="39" xfId="0" applyNumberFormat="1" applyFont="1" applyFill="1" applyBorder="1" applyAlignment="1">
      <alignment horizontal="center" vertical="top"/>
    </xf>
    <xf numFmtId="49" fontId="8" fillId="35" borderId="10" xfId="0" applyNumberFormat="1" applyFont="1" applyFill="1" applyBorder="1" applyAlignment="1">
      <alignment horizontal="center" vertical="top"/>
    </xf>
    <xf numFmtId="49" fontId="7" fillId="35" borderId="10" xfId="0" applyNumberFormat="1" applyFont="1" applyFill="1" applyBorder="1" applyAlignment="1">
      <alignment horizontal="center" vertical="top"/>
    </xf>
    <xf numFmtId="49" fontId="7" fillId="35" borderId="10" xfId="0" applyNumberFormat="1" applyFont="1" applyFill="1" applyBorder="1" applyAlignment="1">
      <alignment horizontal="left" vertical="top" wrapText="1"/>
    </xf>
    <xf numFmtId="49" fontId="8" fillId="36" borderId="12" xfId="0" applyNumberFormat="1" applyFont="1" applyFill="1" applyBorder="1" applyAlignment="1">
      <alignment horizontal="center" vertical="top"/>
    </xf>
    <xf numFmtId="49" fontId="8" fillId="36" borderId="45" xfId="0" applyNumberFormat="1" applyFont="1" applyFill="1" applyBorder="1" applyAlignment="1">
      <alignment horizontal="center" vertical="top"/>
    </xf>
    <xf numFmtId="49" fontId="8" fillId="37" borderId="12" xfId="0" applyNumberFormat="1" applyFont="1" applyFill="1" applyBorder="1" applyAlignment="1">
      <alignment horizontal="center" vertical="top"/>
    </xf>
    <xf numFmtId="49" fontId="8" fillId="37" borderId="45" xfId="0" applyNumberFormat="1" applyFont="1" applyFill="1" applyBorder="1" applyAlignment="1">
      <alignment horizontal="center" vertical="top"/>
    </xf>
    <xf numFmtId="49" fontId="8" fillId="35" borderId="12" xfId="0" applyNumberFormat="1" applyFont="1" applyFill="1" applyBorder="1" applyAlignment="1">
      <alignment horizontal="center" vertical="top"/>
    </xf>
    <xf numFmtId="49" fontId="8" fillId="35" borderId="45" xfId="0" applyNumberFormat="1" applyFont="1" applyFill="1" applyBorder="1" applyAlignment="1">
      <alignment horizontal="center" vertical="top"/>
    </xf>
    <xf numFmtId="49" fontId="8" fillId="36" borderId="15" xfId="0" applyNumberFormat="1" applyFont="1" applyFill="1" applyBorder="1" applyAlignment="1">
      <alignment horizontal="center" vertical="top"/>
    </xf>
    <xf numFmtId="49" fontId="7" fillId="35" borderId="12" xfId="0" applyNumberFormat="1" applyFont="1" applyFill="1" applyBorder="1" applyAlignment="1">
      <alignment horizontal="center" vertical="top" wrapText="1"/>
    </xf>
    <xf numFmtId="49" fontId="7" fillId="35" borderId="15" xfId="0" applyNumberFormat="1" applyFont="1" applyFill="1" applyBorder="1" applyAlignment="1">
      <alignment horizontal="center" vertical="top" wrapText="1"/>
    </xf>
    <xf numFmtId="49" fontId="7" fillId="35" borderId="12" xfId="0" applyNumberFormat="1" applyFont="1" applyFill="1" applyBorder="1" applyAlignment="1">
      <alignment horizontal="center" vertical="top"/>
    </xf>
    <xf numFmtId="49" fontId="7" fillId="35" borderId="45" xfId="0" applyNumberFormat="1" applyFont="1" applyFill="1" applyBorder="1" applyAlignment="1">
      <alignment horizontal="center" vertical="top"/>
    </xf>
    <xf numFmtId="49" fontId="7" fillId="35" borderId="15" xfId="0" applyNumberFormat="1" applyFont="1" applyFill="1" applyBorder="1" applyAlignment="1">
      <alignment horizontal="center" vertical="top"/>
    </xf>
    <xf numFmtId="49" fontId="7" fillId="35" borderId="12" xfId="0" applyNumberFormat="1" applyFont="1" applyFill="1" applyBorder="1" applyAlignment="1">
      <alignment horizontal="center" vertical="center" textRotation="90" wrapText="1"/>
    </xf>
    <xf numFmtId="49" fontId="7" fillId="35" borderId="45" xfId="0" applyNumberFormat="1" applyFont="1" applyFill="1" applyBorder="1" applyAlignment="1">
      <alignment horizontal="center" vertical="center" textRotation="90" wrapText="1"/>
    </xf>
    <xf numFmtId="0" fontId="7" fillId="57" borderId="10" xfId="0" applyFont="1" applyFill="1" applyBorder="1" applyAlignment="1">
      <alignment horizontal="center" vertical="center"/>
    </xf>
    <xf numFmtId="0" fontId="7" fillId="58" borderId="12" xfId="0" applyFont="1" applyFill="1" applyBorder="1" applyAlignment="1">
      <alignment horizontal="left" vertical="center" wrapText="1"/>
    </xf>
    <xf numFmtId="0" fontId="7" fillId="58" borderId="15" xfId="0" applyFont="1" applyFill="1" applyBorder="1" applyAlignment="1">
      <alignment horizontal="left" vertical="center" wrapText="1"/>
    </xf>
    <xf numFmtId="49" fontId="7" fillId="36" borderId="10" xfId="0" applyNumberFormat="1" applyFont="1" applyFill="1" applyBorder="1" applyAlignment="1">
      <alignment horizontal="center" vertical="top"/>
    </xf>
    <xf numFmtId="49" fontId="7" fillId="37" borderId="10" xfId="0" applyNumberFormat="1" applyFont="1" applyFill="1" applyBorder="1" applyAlignment="1">
      <alignment horizontal="center" vertical="top"/>
    </xf>
    <xf numFmtId="0" fontId="7" fillId="35" borderId="15" xfId="0" applyFont="1" applyFill="1" applyBorder="1" applyAlignment="1">
      <alignment horizontal="left" vertical="top" wrapText="1"/>
    </xf>
    <xf numFmtId="0" fontId="7" fillId="35" borderId="10" xfId="0" applyFont="1" applyFill="1" applyBorder="1" applyAlignment="1">
      <alignment horizontal="left" vertical="top" wrapText="1"/>
    </xf>
    <xf numFmtId="0" fontId="7" fillId="65" borderId="10" xfId="0" applyFont="1" applyFill="1" applyBorder="1" applyAlignment="1">
      <alignment horizontal="center" vertical="center" wrapText="1"/>
    </xf>
    <xf numFmtId="49" fontId="7" fillId="35" borderId="15" xfId="0" applyNumberFormat="1" applyFont="1" applyFill="1" applyBorder="1" applyAlignment="1">
      <alignment horizontal="right" vertical="top"/>
    </xf>
    <xf numFmtId="49" fontId="7" fillId="35" borderId="10" xfId="0" applyNumberFormat="1" applyFont="1" applyFill="1" applyBorder="1" applyAlignment="1">
      <alignment horizontal="right" vertical="top"/>
    </xf>
    <xf numFmtId="49" fontId="7" fillId="35" borderId="15" xfId="0" applyNumberFormat="1" applyFont="1" applyFill="1" applyBorder="1" applyAlignment="1">
      <alignment horizontal="left" vertical="top" wrapText="1"/>
    </xf>
    <xf numFmtId="0" fontId="7" fillId="58" borderId="10" xfId="0" applyFont="1" applyFill="1" applyBorder="1" applyAlignment="1">
      <alignment horizontal="center" vertical="center"/>
    </xf>
    <xf numFmtId="0" fontId="7" fillId="0" borderId="45" xfId="0" applyFont="1" applyBorder="1" applyAlignment="1">
      <alignment horizontal="left" vertical="top" wrapText="1"/>
    </xf>
    <xf numFmtId="0" fontId="7" fillId="0" borderId="15" xfId="0" applyFont="1" applyBorder="1" applyAlignment="1">
      <alignment horizontal="left" vertical="top" wrapText="1"/>
    </xf>
    <xf numFmtId="49" fontId="8" fillId="37" borderId="42" xfId="0" applyNumberFormat="1" applyFont="1" applyFill="1" applyBorder="1" applyAlignment="1">
      <alignment horizontal="left"/>
    </xf>
    <xf numFmtId="49" fontId="8" fillId="37" borderId="0" xfId="0" applyNumberFormat="1" applyFont="1" applyFill="1" applyBorder="1" applyAlignment="1">
      <alignment horizontal="left"/>
    </xf>
    <xf numFmtId="49" fontId="8" fillId="37" borderId="43" xfId="0" applyNumberFormat="1" applyFont="1" applyFill="1" applyBorder="1" applyAlignment="1">
      <alignment horizontal="left"/>
    </xf>
    <xf numFmtId="0" fontId="7" fillId="57" borderId="10" xfId="0" applyFont="1" applyFill="1" applyBorder="1" applyAlignment="1">
      <alignment horizontal="center" vertical="center" wrapText="1"/>
    </xf>
    <xf numFmtId="0" fontId="7" fillId="54" borderId="10" xfId="0" applyFont="1" applyFill="1" applyBorder="1" applyAlignment="1">
      <alignment horizontal="center" vertical="top" wrapText="1"/>
    </xf>
    <xf numFmtId="0" fontId="7" fillId="0" borderId="12" xfId="0" applyFont="1" applyBorder="1" applyAlignment="1">
      <alignment horizontal="center" vertical="center"/>
    </xf>
    <xf numFmtId="0" fontId="7" fillId="0" borderId="45" xfId="0" applyFont="1" applyBorder="1" applyAlignment="1">
      <alignment horizontal="center" vertical="center"/>
    </xf>
    <xf numFmtId="0" fontId="7" fillId="0" borderId="15" xfId="0" applyFont="1" applyBorder="1" applyAlignment="1">
      <alignment horizontal="center" vertical="center"/>
    </xf>
    <xf numFmtId="0" fontId="7" fillId="7" borderId="12" xfId="0" applyFont="1" applyFill="1" applyBorder="1" applyAlignment="1">
      <alignment horizontal="center" vertical="center"/>
    </xf>
    <xf numFmtId="0" fontId="7" fillId="7" borderId="45" xfId="0" applyFont="1" applyFill="1" applyBorder="1" applyAlignment="1">
      <alignment horizontal="center" vertical="center"/>
    </xf>
    <xf numFmtId="0" fontId="7" fillId="7" borderId="15" xfId="0" applyFont="1" applyFill="1" applyBorder="1" applyAlignment="1">
      <alignment horizontal="center" vertical="center"/>
    </xf>
    <xf numFmtId="0" fontId="7" fillId="35" borderId="10" xfId="0" applyFont="1" applyFill="1" applyBorder="1" applyAlignment="1">
      <alignment horizontal="center" vertical="center" textRotation="90" wrapText="1"/>
    </xf>
    <xf numFmtId="49" fontId="7" fillId="35" borderId="10" xfId="0" applyNumberFormat="1" applyFont="1" applyFill="1" applyBorder="1" applyAlignment="1">
      <alignment vertical="top"/>
    </xf>
    <xf numFmtId="172" fontId="7" fillId="65" borderId="10" xfId="0" applyNumberFormat="1" applyFont="1" applyFill="1" applyBorder="1" applyAlignment="1">
      <alignment horizontal="center" vertical="center"/>
    </xf>
    <xf numFmtId="0" fontId="7" fillId="58" borderId="10" xfId="0" applyFont="1" applyFill="1" applyBorder="1" applyAlignment="1">
      <alignment horizontal="left" vertical="center" wrapText="1"/>
    </xf>
    <xf numFmtId="49" fontId="7" fillId="35" borderId="10" xfId="0" applyNumberFormat="1" applyFont="1" applyFill="1" applyBorder="1" applyAlignment="1">
      <alignment horizontal="center" vertical="center" textRotation="90" wrapText="1"/>
    </xf>
    <xf numFmtId="0" fontId="7" fillId="34" borderId="15" xfId="0" applyFont="1" applyFill="1" applyBorder="1" applyAlignment="1">
      <alignment vertical="top" wrapText="1"/>
    </xf>
    <xf numFmtId="0" fontId="7" fillId="34" borderId="10" xfId="0" applyFont="1" applyFill="1" applyBorder="1" applyAlignment="1">
      <alignment vertical="top" wrapText="1"/>
    </xf>
    <xf numFmtId="49" fontId="8" fillId="48" borderId="18" xfId="0" applyNumberFormat="1" applyFont="1" applyFill="1" applyBorder="1" applyAlignment="1">
      <alignment horizontal="right" vertical="center"/>
    </xf>
    <xf numFmtId="49" fontId="8" fillId="48" borderId="19" xfId="0" applyNumberFormat="1" applyFont="1" applyFill="1" applyBorder="1" applyAlignment="1">
      <alignment horizontal="right" vertical="center"/>
    </xf>
    <xf numFmtId="49" fontId="8" fillId="36" borderId="10" xfId="0" applyNumberFormat="1" applyFont="1" applyFill="1" applyBorder="1" applyAlignment="1">
      <alignment horizontal="right" vertical="center"/>
    </xf>
    <xf numFmtId="49" fontId="7" fillId="35" borderId="12" xfId="0" applyNumberFormat="1" applyFont="1" applyFill="1" applyBorder="1" applyAlignment="1">
      <alignment horizontal="left" vertical="top" wrapText="1"/>
    </xf>
    <xf numFmtId="49" fontId="7" fillId="35" borderId="45" xfId="0" applyNumberFormat="1" applyFont="1" applyFill="1" applyBorder="1" applyAlignment="1">
      <alignment horizontal="left" vertical="top" wrapText="1"/>
    </xf>
    <xf numFmtId="172" fontId="7" fillId="0" borderId="22" xfId="0" applyNumberFormat="1" applyFont="1" applyBorder="1" applyAlignment="1">
      <alignment horizontal="center" vertical="center"/>
    </xf>
    <xf numFmtId="172" fontId="7" fillId="0" borderId="20" xfId="0" applyNumberFormat="1" applyFont="1" applyBorder="1" applyAlignment="1">
      <alignment horizontal="center" vertical="center"/>
    </xf>
    <xf numFmtId="172" fontId="7" fillId="0" borderId="21" xfId="0" applyNumberFormat="1" applyFont="1" applyBorder="1" applyAlignment="1">
      <alignment horizontal="center" vertical="center"/>
    </xf>
    <xf numFmtId="172" fontId="7" fillId="0" borderId="42" xfId="0" applyNumberFormat="1" applyFont="1" applyBorder="1" applyAlignment="1">
      <alignment horizontal="center" vertical="center"/>
    </xf>
    <xf numFmtId="172" fontId="7" fillId="0" borderId="0" xfId="0" applyNumberFormat="1" applyFont="1" applyBorder="1" applyAlignment="1">
      <alignment horizontal="center" vertical="center"/>
    </xf>
    <xf numFmtId="172" fontId="7" fillId="0" borderId="43" xfId="0" applyNumberFormat="1" applyFont="1" applyBorder="1" applyAlignment="1">
      <alignment horizontal="center" vertical="center"/>
    </xf>
    <xf numFmtId="172" fontId="7" fillId="0" borderId="39" xfId="0" applyNumberFormat="1" applyFont="1" applyBorder="1" applyAlignment="1">
      <alignment horizontal="center" vertical="center"/>
    </xf>
    <xf numFmtId="172" fontId="7" fillId="0" borderId="40" xfId="0" applyNumberFormat="1" applyFont="1" applyBorder="1" applyAlignment="1">
      <alignment horizontal="center" vertical="center"/>
    </xf>
    <xf numFmtId="172" fontId="7" fillId="0" borderId="41" xfId="0" applyNumberFormat="1" applyFont="1" applyBorder="1" applyAlignment="1">
      <alignment horizontal="center" vertical="center"/>
    </xf>
    <xf numFmtId="49" fontId="7" fillId="58" borderId="12" xfId="0" applyNumberFormat="1" applyFont="1" applyFill="1" applyBorder="1" applyAlignment="1">
      <alignment horizontal="center" vertical="center"/>
    </xf>
    <xf numFmtId="49" fontId="7" fillId="58" borderId="15" xfId="0" applyNumberFormat="1" applyFont="1" applyFill="1" applyBorder="1" applyAlignment="1">
      <alignment horizontal="center" vertical="center"/>
    </xf>
    <xf numFmtId="0" fontId="7" fillId="81" borderId="12" xfId="0" applyFont="1" applyFill="1" applyBorder="1" applyAlignment="1">
      <alignment horizontal="center" vertical="center"/>
    </xf>
    <xf numFmtId="0" fontId="7" fillId="81" borderId="15" xfId="0" applyFont="1" applyFill="1" applyBorder="1" applyAlignment="1">
      <alignment horizontal="center" vertical="center"/>
    </xf>
    <xf numFmtId="0" fontId="8" fillId="37" borderId="18" xfId="0" applyFont="1" applyFill="1" applyBorder="1" applyAlignment="1">
      <alignment horizontal="center"/>
    </xf>
    <xf numFmtId="0" fontId="8" fillId="37" borderId="19" xfId="0" applyFont="1" applyFill="1" applyBorder="1" applyAlignment="1">
      <alignment horizontal="center"/>
    </xf>
    <xf numFmtId="0" fontId="8" fillId="37" borderId="13" xfId="0" applyFont="1" applyFill="1" applyBorder="1" applyAlignment="1">
      <alignment horizontal="center"/>
    </xf>
    <xf numFmtId="0" fontId="7" fillId="54" borderId="42" xfId="0" applyFont="1" applyFill="1" applyBorder="1" applyAlignment="1">
      <alignment horizontal="center" vertical="top" wrapText="1"/>
    </xf>
    <xf numFmtId="0" fontId="7" fillId="54" borderId="0" xfId="0" applyFont="1" applyFill="1" applyBorder="1" applyAlignment="1">
      <alignment horizontal="center" vertical="top" wrapText="1"/>
    </xf>
    <xf numFmtId="0" fontId="7" fillId="54" borderId="43" xfId="0" applyFont="1" applyFill="1" applyBorder="1" applyAlignment="1">
      <alignment horizontal="center" vertical="top" wrapText="1"/>
    </xf>
    <xf numFmtId="0" fontId="7" fillId="58" borderId="12" xfId="0" applyFont="1" applyFill="1" applyBorder="1" applyAlignment="1">
      <alignment horizontal="left" vertical="top" wrapText="1"/>
    </xf>
    <xf numFmtId="0" fontId="7" fillId="58" borderId="45" xfId="0" applyFont="1" applyFill="1" applyBorder="1" applyAlignment="1">
      <alignment horizontal="left" vertical="top" wrapText="1"/>
    </xf>
    <xf numFmtId="0" fontId="7" fillId="58" borderId="15" xfId="0" applyFont="1" applyFill="1" applyBorder="1" applyAlignment="1">
      <alignment horizontal="left" vertical="top" wrapText="1"/>
    </xf>
    <xf numFmtId="0" fontId="8" fillId="37" borderId="10" xfId="0" applyFont="1" applyFill="1" applyBorder="1" applyAlignment="1">
      <alignment horizontal="center"/>
    </xf>
    <xf numFmtId="0" fontId="8" fillId="36" borderId="18" xfId="0" applyFont="1" applyFill="1" applyBorder="1" applyAlignment="1">
      <alignment horizontal="center"/>
    </xf>
    <xf numFmtId="0" fontId="8" fillId="36" borderId="19" xfId="0" applyFont="1" applyFill="1" applyBorder="1" applyAlignment="1">
      <alignment horizontal="center"/>
    </xf>
    <xf numFmtId="0" fontId="8" fillId="36" borderId="13" xfId="0" applyFont="1" applyFill="1" applyBorder="1" applyAlignment="1">
      <alignment horizontal="center"/>
    </xf>
    <xf numFmtId="0" fontId="7" fillId="58" borderId="12" xfId="0" applyFont="1" applyFill="1" applyBorder="1" applyAlignment="1">
      <alignment horizontal="center" vertical="top" wrapText="1"/>
    </xf>
    <xf numFmtId="0" fontId="7" fillId="58" borderId="45" xfId="0" applyFont="1" applyFill="1" applyBorder="1" applyAlignment="1">
      <alignment horizontal="center" vertical="top" wrapText="1"/>
    </xf>
    <xf numFmtId="0" fontId="7" fillId="58" borderId="15" xfId="0" applyFont="1" applyFill="1" applyBorder="1" applyAlignment="1">
      <alignment horizontal="center" vertical="top" wrapText="1"/>
    </xf>
    <xf numFmtId="0" fontId="8" fillId="36" borderId="10" xfId="0" applyFont="1" applyFill="1" applyBorder="1" applyAlignment="1">
      <alignment horizontal="left" wrapText="1"/>
    </xf>
    <xf numFmtId="172" fontId="7" fillId="52" borderId="12" xfId="0" applyNumberFormat="1" applyFont="1" applyFill="1" applyBorder="1" applyAlignment="1">
      <alignment horizontal="center" vertical="center"/>
    </xf>
    <xf numFmtId="172" fontId="7" fillId="52" borderId="15" xfId="0" applyNumberFormat="1" applyFont="1" applyFill="1" applyBorder="1" applyAlignment="1">
      <alignment horizontal="center" vertical="center"/>
    </xf>
    <xf numFmtId="49" fontId="8" fillId="37" borderId="42" xfId="0" applyNumberFormat="1" applyFont="1" applyFill="1" applyBorder="1" applyAlignment="1">
      <alignment horizontal="left" vertical="center" wrapText="1"/>
    </xf>
    <xf numFmtId="49" fontId="8" fillId="37" borderId="0" xfId="0" applyNumberFormat="1" applyFont="1" applyFill="1" applyBorder="1" applyAlignment="1">
      <alignment horizontal="left" vertical="center" wrapText="1"/>
    </xf>
    <xf numFmtId="49" fontId="8" fillId="37" borderId="43" xfId="0" applyNumberFormat="1" applyFont="1" applyFill="1" applyBorder="1" applyAlignment="1">
      <alignment horizontal="left" vertical="center" wrapText="1"/>
    </xf>
    <xf numFmtId="0" fontId="8" fillId="37" borderId="18" xfId="0" applyFont="1" applyFill="1" applyBorder="1" applyAlignment="1">
      <alignment horizontal="left"/>
    </xf>
    <xf numFmtId="0" fontId="8" fillId="37" borderId="19" xfId="0" applyFont="1" applyFill="1" applyBorder="1" applyAlignment="1">
      <alignment horizontal="left"/>
    </xf>
    <xf numFmtId="0" fontId="8" fillId="37" borderId="13" xfId="0" applyFont="1" applyFill="1" applyBorder="1" applyAlignment="1">
      <alignment horizontal="left"/>
    </xf>
    <xf numFmtId="0" fontId="8" fillId="36" borderId="18" xfId="0" applyFont="1" applyFill="1" applyBorder="1" applyAlignment="1">
      <alignment horizontal="left"/>
    </xf>
    <xf numFmtId="0" fontId="8" fillId="36" borderId="19" xfId="0" applyFont="1" applyFill="1" applyBorder="1" applyAlignment="1">
      <alignment horizontal="left"/>
    </xf>
    <xf numFmtId="0" fontId="8" fillId="36" borderId="13" xfId="0" applyFont="1" applyFill="1" applyBorder="1" applyAlignment="1">
      <alignment horizontal="left"/>
    </xf>
    <xf numFmtId="0" fontId="8" fillId="38" borderId="10" xfId="0" applyFont="1" applyFill="1" applyBorder="1" applyAlignment="1">
      <alignment horizontal="left" vertical="center"/>
    </xf>
    <xf numFmtId="0" fontId="8" fillId="39" borderId="10" xfId="0" applyFont="1" applyFill="1" applyBorder="1" applyAlignment="1">
      <alignment horizontal="right" vertical="center"/>
    </xf>
    <xf numFmtId="0" fontId="7" fillId="40" borderId="12" xfId="0" applyFont="1" applyFill="1" applyBorder="1" applyAlignment="1">
      <alignment horizontal="left" vertical="center" wrapText="1"/>
    </xf>
    <xf numFmtId="0" fontId="7" fillId="40" borderId="45" xfId="0" applyFont="1" applyFill="1" applyBorder="1" applyAlignment="1">
      <alignment horizontal="left" vertical="center" wrapText="1"/>
    </xf>
    <xf numFmtId="0" fontId="7" fillId="40" borderId="15" xfId="0" applyFont="1" applyFill="1" applyBorder="1" applyAlignment="1">
      <alignment horizontal="left" vertical="center" wrapText="1"/>
    </xf>
    <xf numFmtId="0" fontId="7" fillId="49" borderId="10" xfId="0" applyFont="1" applyFill="1" applyBorder="1" applyAlignment="1">
      <alignment horizontal="center" vertical="top"/>
    </xf>
    <xf numFmtId="0" fontId="7" fillId="49" borderId="10" xfId="0" applyFont="1" applyFill="1" applyBorder="1" applyAlignment="1">
      <alignment horizontal="center" vertical="center"/>
    </xf>
    <xf numFmtId="0" fontId="7" fillId="57" borderId="10" xfId="0" applyFont="1" applyFill="1" applyBorder="1" applyAlignment="1">
      <alignment horizontal="center"/>
    </xf>
    <xf numFmtId="0" fontId="8" fillId="39" borderId="10" xfId="0" applyFont="1" applyFill="1" applyBorder="1" applyAlignment="1">
      <alignment horizontal="center" vertical="center"/>
    </xf>
    <xf numFmtId="0" fontId="7" fillId="0" borderId="10" xfId="0" applyNumberFormat="1" applyFont="1" applyBorder="1" applyAlignment="1">
      <alignment horizontal="center" vertical="center" textRotation="90" wrapText="1"/>
    </xf>
    <xf numFmtId="172" fontId="7" fillId="60" borderId="10" xfId="0" applyNumberFormat="1" applyFont="1" applyFill="1" applyBorder="1" applyAlignment="1">
      <alignment horizontal="center" vertical="center" wrapText="1"/>
    </xf>
    <xf numFmtId="0" fontId="8" fillId="37" borderId="10" xfId="0" applyFont="1" applyFill="1" applyBorder="1" applyAlignment="1">
      <alignment horizontal="left" vertical="center"/>
    </xf>
    <xf numFmtId="0" fontId="7" fillId="0" borderId="10" xfId="0" applyFont="1" applyBorder="1" applyAlignment="1">
      <alignment horizontal="justify" vertical="center"/>
    </xf>
    <xf numFmtId="0" fontId="8" fillId="36" borderId="10" xfId="0" applyFont="1" applyFill="1" applyBorder="1" applyAlignment="1">
      <alignment horizontal="left" vertical="center"/>
    </xf>
    <xf numFmtId="172" fontId="7" fillId="40" borderId="12" xfId="0" applyNumberFormat="1" applyFont="1" applyFill="1" applyBorder="1" applyAlignment="1">
      <alignment horizontal="center" vertical="center" wrapText="1"/>
    </xf>
    <xf numFmtId="172" fontId="7" fillId="40" borderId="45" xfId="0" applyNumberFormat="1" applyFont="1" applyFill="1" applyBorder="1" applyAlignment="1">
      <alignment horizontal="center" vertical="center" wrapText="1"/>
    </xf>
    <xf numFmtId="172" fontId="7" fillId="40" borderId="15" xfId="0" applyNumberFormat="1" applyFont="1" applyFill="1" applyBorder="1" applyAlignment="1">
      <alignment horizontal="center" vertical="center" wrapText="1"/>
    </xf>
    <xf numFmtId="172" fontId="8" fillId="40" borderId="12" xfId="0" applyNumberFormat="1" applyFont="1" applyFill="1" applyBorder="1" applyAlignment="1">
      <alignment horizontal="center" vertical="center" wrapText="1"/>
    </xf>
    <xf numFmtId="172" fontId="8" fillId="40" borderId="15" xfId="0" applyNumberFormat="1" applyFont="1" applyFill="1" applyBorder="1" applyAlignment="1">
      <alignment horizontal="center" vertical="center" wrapText="1"/>
    </xf>
    <xf numFmtId="49" fontId="8" fillId="39" borderId="10" xfId="0" applyNumberFormat="1" applyFont="1" applyFill="1" applyBorder="1" applyAlignment="1">
      <alignment horizontal="right" vertical="center"/>
    </xf>
    <xf numFmtId="0" fontId="7" fillId="60" borderId="10" xfId="0" applyFont="1" applyFill="1" applyBorder="1" applyAlignment="1">
      <alignment horizontal="left" vertical="center" wrapText="1"/>
    </xf>
    <xf numFmtId="49" fontId="8" fillId="36" borderId="10" xfId="0" applyNumberFormat="1" applyFont="1" applyFill="1" applyBorder="1" applyAlignment="1">
      <alignment horizontal="left" vertical="center"/>
    </xf>
    <xf numFmtId="49" fontId="8" fillId="41" borderId="10" xfId="0" applyNumberFormat="1" applyFont="1" applyFill="1" applyBorder="1" applyAlignment="1">
      <alignment horizontal="right" vertical="center"/>
    </xf>
    <xf numFmtId="0" fontId="8" fillId="43" borderId="10" xfId="0" applyFont="1" applyFill="1" applyBorder="1" applyAlignment="1">
      <alignment horizontal="right" vertical="center"/>
    </xf>
    <xf numFmtId="0" fontId="7" fillId="41" borderId="10" xfId="0" applyFont="1" applyFill="1" applyBorder="1" applyAlignment="1">
      <alignment horizontal="center"/>
    </xf>
    <xf numFmtId="0" fontId="7" fillId="43" borderId="10" xfId="0" applyFont="1" applyFill="1" applyBorder="1" applyAlignment="1">
      <alignment horizontal="center"/>
    </xf>
    <xf numFmtId="49" fontId="7" fillId="0" borderId="10" xfId="0" applyNumberFormat="1" applyFont="1" applyFill="1" applyBorder="1" applyAlignment="1">
      <alignment horizontal="center" vertical="center" textRotation="90" wrapText="1"/>
    </xf>
    <xf numFmtId="49" fontId="8" fillId="41" borderId="10" xfId="0" applyNumberFormat="1" applyFont="1" applyFill="1" applyBorder="1" applyAlignment="1">
      <alignment horizontal="center" vertical="center"/>
    </xf>
    <xf numFmtId="49" fontId="8" fillId="39" borderId="10" xfId="0" applyNumberFormat="1" applyFont="1" applyFill="1" applyBorder="1" applyAlignment="1">
      <alignment horizontal="center" vertical="center"/>
    </xf>
    <xf numFmtId="0" fontId="8" fillId="49" borderId="18" xfId="0" applyFont="1" applyFill="1" applyBorder="1" applyAlignment="1">
      <alignment horizontal="center"/>
    </xf>
    <xf numFmtId="0" fontId="8" fillId="49" borderId="19" xfId="0" applyFont="1" applyFill="1" applyBorder="1" applyAlignment="1">
      <alignment horizontal="center"/>
    </xf>
    <xf numFmtId="0" fontId="8" fillId="49" borderId="13" xfId="0" applyFont="1" applyFill="1" applyBorder="1" applyAlignment="1">
      <alignment horizontal="center"/>
    </xf>
    <xf numFmtId="0" fontId="8" fillId="39" borderId="10" xfId="0" applyFont="1" applyFill="1" applyBorder="1" applyAlignment="1">
      <alignment horizontal="center"/>
    </xf>
    <xf numFmtId="0" fontId="7" fillId="34" borderId="10" xfId="0" applyFont="1" applyFill="1" applyBorder="1" applyAlignment="1">
      <alignment horizontal="left" vertical="center" wrapText="1"/>
    </xf>
    <xf numFmtId="49" fontId="8" fillId="40" borderId="10" xfId="0" applyNumberFormat="1" applyFont="1" applyFill="1" applyBorder="1" applyAlignment="1">
      <alignment horizontal="center" vertical="center"/>
    </xf>
    <xf numFmtId="0" fontId="7" fillId="0" borderId="12" xfId="0" applyFont="1" applyFill="1" applyBorder="1" applyAlignment="1">
      <alignment horizontal="left" vertical="center" wrapText="1"/>
    </xf>
    <xf numFmtId="49" fontId="7" fillId="34" borderId="10" xfId="0" applyNumberFormat="1" applyFont="1" applyFill="1" applyBorder="1" applyAlignment="1">
      <alignment horizontal="center" vertical="center"/>
    </xf>
    <xf numFmtId="49" fontId="8" fillId="36" borderId="10" xfId="0" applyNumberFormat="1" applyFont="1" applyFill="1" applyBorder="1" applyAlignment="1">
      <alignment horizontal="center" vertical="top" wrapText="1"/>
    </xf>
    <xf numFmtId="49" fontId="8" fillId="37"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xf>
    <xf numFmtId="49" fontId="7" fillId="0" borderId="10" xfId="0" applyNumberFormat="1" applyFont="1" applyFill="1" applyBorder="1" applyAlignment="1">
      <alignment horizontal="left" vertical="top" wrapText="1"/>
    </xf>
    <xf numFmtId="0" fontId="7" fillId="34" borderId="10" xfId="0" applyFont="1" applyFill="1" applyBorder="1" applyAlignment="1">
      <alignment horizontal="left" vertical="center" textRotation="90" wrapText="1"/>
    </xf>
    <xf numFmtId="49" fontId="8" fillId="0" borderId="10" xfId="0" applyNumberFormat="1" applyFont="1" applyFill="1" applyBorder="1" applyAlignment="1">
      <alignment horizontal="center" vertical="top" wrapText="1"/>
    </xf>
    <xf numFmtId="0" fontId="8" fillId="40" borderId="12" xfId="0" applyFont="1" applyFill="1" applyBorder="1" applyAlignment="1">
      <alignment horizontal="center" vertical="center" wrapText="1"/>
    </xf>
    <xf numFmtId="0" fontId="8" fillId="40" borderId="15" xfId="0" applyFont="1" applyFill="1" applyBorder="1" applyAlignment="1">
      <alignment horizontal="center" vertical="center" wrapText="1"/>
    </xf>
    <xf numFmtId="172" fontId="8" fillId="40" borderId="45" xfId="0" applyNumberFormat="1" applyFont="1" applyFill="1" applyBorder="1" applyAlignment="1">
      <alignment horizontal="center" vertical="center" wrapText="1"/>
    </xf>
    <xf numFmtId="0" fontId="8" fillId="40" borderId="45" xfId="0" applyFont="1" applyFill="1" applyBorder="1" applyAlignment="1">
      <alignment horizontal="center" vertical="center" wrapText="1"/>
    </xf>
    <xf numFmtId="172" fontId="7" fillId="60" borderId="10" xfId="0" applyNumberFormat="1" applyFont="1" applyFill="1" applyBorder="1" applyAlignment="1">
      <alignment horizontal="center" vertical="center" wrapText="1"/>
    </xf>
    <xf numFmtId="172" fontId="7" fillId="0" borderId="10" xfId="0" applyNumberFormat="1" applyFont="1" applyBorder="1" applyAlignment="1">
      <alignment vertical="center" wrapText="1"/>
    </xf>
    <xf numFmtId="172" fontId="7" fillId="0" borderId="10" xfId="0" applyNumberFormat="1" applyFont="1" applyBorder="1" applyAlignment="1">
      <alignment horizontal="center" vertical="center" textRotation="90" wrapText="1"/>
    </xf>
    <xf numFmtId="172" fontId="8" fillId="0" borderId="10" xfId="0" applyNumberFormat="1" applyFont="1" applyBorder="1" applyAlignment="1">
      <alignment horizontal="center" vertical="center" wrapText="1"/>
    </xf>
    <xf numFmtId="172" fontId="7" fillId="60" borderId="10" xfId="0" applyNumberFormat="1" applyFont="1" applyFill="1" applyBorder="1" applyAlignment="1">
      <alignment horizontal="center" vertical="center"/>
    </xf>
    <xf numFmtId="0" fontId="7" fillId="0" borderId="15" xfId="0" applyFont="1" applyBorder="1" applyAlignment="1">
      <alignment horizontal="center" vertical="center" wrapText="1"/>
    </xf>
    <xf numFmtId="49" fontId="8" fillId="36" borderId="10" xfId="0" applyNumberFormat="1" applyFont="1" applyFill="1" applyBorder="1" applyAlignment="1">
      <alignment horizontal="center" vertical="center"/>
    </xf>
    <xf numFmtId="172" fontId="7" fillId="0" borderId="10" xfId="0" applyNumberFormat="1" applyFont="1" applyBorder="1" applyAlignment="1">
      <alignment horizontal="center" vertical="center" wrapText="1"/>
    </xf>
    <xf numFmtId="0" fontId="8" fillId="36" borderId="10" xfId="0" applyFont="1" applyFill="1" applyBorder="1" applyAlignment="1">
      <alignment vertical="center"/>
    </xf>
    <xf numFmtId="0" fontId="8" fillId="37" borderId="10" xfId="0" applyFont="1" applyFill="1" applyBorder="1" applyAlignment="1">
      <alignment vertical="center"/>
    </xf>
    <xf numFmtId="49" fontId="8" fillId="83" borderId="10" xfId="0" applyNumberFormat="1" applyFont="1" applyFill="1" applyBorder="1" applyAlignment="1">
      <alignment horizontal="center" vertical="center"/>
    </xf>
    <xf numFmtId="2" fontId="7" fillId="0" borderId="12" xfId="0" applyNumberFormat="1" applyFont="1" applyBorder="1" applyAlignment="1">
      <alignment horizontal="left" wrapText="1"/>
    </xf>
    <xf numFmtId="2" fontId="7" fillId="0" borderId="15" xfId="0" applyNumberFormat="1" applyFont="1" applyBorder="1" applyAlignment="1">
      <alignment horizontal="left" wrapText="1"/>
    </xf>
    <xf numFmtId="1" fontId="7" fillId="0" borderId="12"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0" fontId="7" fillId="49" borderId="10" xfId="0" applyFont="1" applyFill="1" applyBorder="1" applyAlignment="1">
      <alignment horizontal="center" wrapText="1"/>
    </xf>
    <xf numFmtId="172" fontId="7" fillId="0" borderId="10" xfId="0" applyNumberFormat="1" applyFont="1" applyBorder="1" applyAlignment="1">
      <alignment vertical="center" textRotation="90" wrapText="1"/>
    </xf>
    <xf numFmtId="172" fontId="8" fillId="39" borderId="10" xfId="0" applyNumberFormat="1" applyFont="1" applyFill="1" applyBorder="1" applyAlignment="1">
      <alignment horizontal="right" vertical="center" wrapText="1"/>
    </xf>
    <xf numFmtId="0" fontId="8" fillId="39" borderId="10" xfId="0" applyFont="1" applyFill="1" applyBorder="1" applyAlignment="1">
      <alignment horizontal="center" wrapText="1"/>
    </xf>
    <xf numFmtId="0" fontId="7" fillId="77" borderId="10" xfId="0" applyFont="1" applyFill="1" applyBorder="1" applyAlignment="1">
      <alignment horizont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xf>
    <xf numFmtId="172" fontId="7" fillId="50" borderId="10" xfId="0" applyNumberFormat="1" applyFont="1" applyFill="1" applyBorder="1" applyAlignment="1">
      <alignment horizontal="center" vertical="center"/>
    </xf>
    <xf numFmtId="49" fontId="8" fillId="55" borderId="10" xfId="0" applyNumberFormat="1" applyFont="1" applyFill="1" applyBorder="1" applyAlignment="1">
      <alignment horizontal="center" vertical="top"/>
    </xf>
    <xf numFmtId="49" fontId="8" fillId="42" borderId="10" xfId="0" applyNumberFormat="1" applyFont="1" applyFill="1" applyBorder="1" applyAlignment="1">
      <alignment horizontal="center" vertical="top"/>
    </xf>
    <xf numFmtId="49" fontId="8" fillId="50" borderId="10" xfId="0" applyNumberFormat="1" applyFont="1" applyFill="1" applyBorder="1" applyAlignment="1">
      <alignment horizontal="center" vertical="top"/>
    </xf>
    <xf numFmtId="49" fontId="7" fillId="50" borderId="10" xfId="0" applyNumberFormat="1" applyFont="1" applyFill="1" applyBorder="1" applyAlignment="1">
      <alignment horizontal="left" vertical="center" wrapText="1"/>
    </xf>
    <xf numFmtId="49" fontId="7" fillId="50" borderId="10" xfId="0" applyNumberFormat="1" applyFont="1" applyFill="1" applyBorder="1" applyAlignment="1">
      <alignment horizontal="center" vertical="center" textRotation="90" wrapText="1"/>
    </xf>
    <xf numFmtId="49" fontId="8" fillId="50" borderId="10" xfId="0" applyNumberFormat="1" applyFont="1" applyFill="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2" fontId="7" fillId="113" borderId="10" xfId="0" applyNumberFormat="1" applyFont="1" applyFill="1" applyBorder="1" applyAlignment="1">
      <alignment horizontal="center" vertical="center"/>
    </xf>
    <xf numFmtId="49" fontId="8" fillId="39" borderId="10" xfId="0" applyNumberFormat="1" applyFont="1" applyFill="1" applyBorder="1" applyAlignment="1">
      <alignment horizontal="right" vertical="center"/>
    </xf>
    <xf numFmtId="0" fontId="8" fillId="39" borderId="10" xfId="0" applyFont="1" applyFill="1" applyBorder="1" applyAlignment="1">
      <alignment horizontal="center" vertical="center"/>
    </xf>
    <xf numFmtId="49" fontId="8" fillId="37" borderId="10" xfId="0" applyNumberFormat="1" applyFont="1" applyFill="1" applyBorder="1" applyAlignment="1">
      <alignment vertical="center"/>
    </xf>
    <xf numFmtId="172" fontId="7" fillId="34" borderId="12" xfId="0" applyNumberFormat="1" applyFont="1" applyFill="1" applyBorder="1" applyAlignment="1">
      <alignment horizontal="center" vertical="center"/>
    </xf>
    <xf numFmtId="172" fontId="7" fillId="34" borderId="15" xfId="0" applyNumberFormat="1" applyFont="1" applyFill="1" applyBorder="1" applyAlignment="1">
      <alignment horizontal="center" vertical="center"/>
    </xf>
    <xf numFmtId="49" fontId="8" fillId="41" borderId="10" xfId="0" applyNumberFormat="1" applyFont="1" applyFill="1" applyBorder="1" applyAlignment="1">
      <alignment horizontal="right" vertical="center"/>
    </xf>
    <xf numFmtId="0" fontId="8" fillId="41" borderId="10" xfId="0" applyFont="1" applyFill="1" applyBorder="1" applyAlignment="1">
      <alignment horizontal="center" vertical="center"/>
    </xf>
    <xf numFmtId="49" fontId="8" fillId="41" borderId="10" xfId="0" applyNumberFormat="1" applyFont="1" applyFill="1" applyBorder="1" applyAlignment="1">
      <alignment horizontal="left" vertical="center"/>
    </xf>
    <xf numFmtId="0" fontId="7" fillId="0" borderId="12" xfId="0" applyFont="1" applyBorder="1" applyAlignment="1">
      <alignment horizontal="center"/>
    </xf>
    <xf numFmtId="0" fontId="7" fillId="0" borderId="15" xfId="0" applyFont="1" applyBorder="1" applyAlignment="1">
      <alignment horizontal="center"/>
    </xf>
    <xf numFmtId="0" fontId="8" fillId="37" borderId="10" xfId="0" applyFont="1" applyFill="1" applyBorder="1" applyAlignment="1">
      <alignment horizontal="left" vertical="center"/>
    </xf>
    <xf numFmtId="49" fontId="8" fillId="60" borderId="10" xfId="0" applyNumberFormat="1" applyFont="1" applyFill="1" applyBorder="1" applyAlignment="1">
      <alignment horizontal="center" vertical="center"/>
    </xf>
    <xf numFmtId="0" fontId="7" fillId="77" borderId="18" xfId="0" applyFont="1" applyFill="1" applyBorder="1" applyAlignment="1">
      <alignment horizontal="center"/>
    </xf>
    <xf numFmtId="0" fontId="7" fillId="77" borderId="19" xfId="0" applyFont="1" applyFill="1" applyBorder="1" applyAlignment="1">
      <alignment horizontal="center"/>
    </xf>
    <xf numFmtId="0" fontId="7" fillId="77" borderId="13" xfId="0" applyFont="1" applyFill="1" applyBorder="1" applyAlignment="1">
      <alignment horizontal="center"/>
    </xf>
    <xf numFmtId="49" fontId="8" fillId="36" borderId="12" xfId="0" applyNumberFormat="1" applyFont="1" applyFill="1" applyBorder="1" applyAlignment="1">
      <alignment horizontal="center" vertical="center"/>
    </xf>
    <xf numFmtId="49" fontId="8" fillId="36" borderId="15" xfId="0" applyNumberFormat="1" applyFont="1" applyFill="1" applyBorder="1" applyAlignment="1">
      <alignment horizontal="center" vertical="center"/>
    </xf>
    <xf numFmtId="49" fontId="8" fillId="37" borderId="12" xfId="0" applyNumberFormat="1" applyFont="1" applyFill="1" applyBorder="1" applyAlignment="1">
      <alignment horizontal="center" vertical="center"/>
    </xf>
    <xf numFmtId="49" fontId="8" fillId="37" borderId="15" xfId="0" applyNumberFormat="1" applyFont="1" applyFill="1" applyBorder="1" applyAlignment="1">
      <alignment horizontal="center" vertical="center"/>
    </xf>
    <xf numFmtId="49" fontId="8" fillId="35" borderId="12" xfId="0" applyNumberFormat="1" applyFont="1" applyFill="1" applyBorder="1" applyAlignment="1">
      <alignment horizontal="center" vertical="center"/>
    </xf>
    <xf numFmtId="49" fontId="8" fillId="35" borderId="15" xfId="0" applyNumberFormat="1" applyFont="1" applyFill="1" applyBorder="1" applyAlignment="1">
      <alignment horizontal="center" vertical="center"/>
    </xf>
    <xf numFmtId="172" fontId="7" fillId="0" borderId="12" xfId="0" applyNumberFormat="1" applyFont="1" applyBorder="1" applyAlignment="1">
      <alignment horizontal="center" vertical="center"/>
    </xf>
    <xf numFmtId="172" fontId="7" fillId="0" borderId="45" xfId="0" applyNumberFormat="1" applyFont="1" applyBorder="1" applyAlignment="1">
      <alignment horizontal="center" vertical="center"/>
    </xf>
    <xf numFmtId="49" fontId="7" fillId="0" borderId="45" xfId="0" applyNumberFormat="1" applyFont="1" applyBorder="1" applyAlignment="1">
      <alignment horizontal="center" vertical="center" textRotation="90" wrapText="1"/>
    </xf>
    <xf numFmtId="0" fontId="0" fillId="0" borderId="0" xfId="0" applyBorder="1" applyAlignment="1">
      <alignment horizontal="center" wrapText="1"/>
    </xf>
    <xf numFmtId="0" fontId="8" fillId="41" borderId="10" xfId="0" applyFont="1" applyFill="1" applyBorder="1" applyAlignment="1">
      <alignment horizontal="center"/>
    </xf>
    <xf numFmtId="0" fontId="8" fillId="0" borderId="45" xfId="0" applyFont="1" applyBorder="1" applyAlignment="1">
      <alignment horizontal="center" vertical="center"/>
    </xf>
    <xf numFmtId="172" fontId="8" fillId="36" borderId="10" xfId="0" applyNumberFormat="1" applyFont="1" applyFill="1" applyBorder="1" applyAlignment="1">
      <alignment vertical="center"/>
    </xf>
    <xf numFmtId="49" fontId="8" fillId="0" borderId="12"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7" fillId="62" borderId="10" xfId="0" applyFont="1" applyFill="1" applyBorder="1" applyAlignment="1">
      <alignment horizontal="center"/>
    </xf>
    <xf numFmtId="172" fontId="7" fillId="0" borderId="15" xfId="0" applyNumberFormat="1" applyFont="1" applyBorder="1" applyAlignment="1">
      <alignment horizontal="center" vertical="center"/>
    </xf>
    <xf numFmtId="49" fontId="7" fillId="7" borderId="12" xfId="0" applyNumberFormat="1" applyFont="1" applyFill="1" applyBorder="1" applyAlignment="1">
      <alignment horizontal="center" vertical="center"/>
    </xf>
    <xf numFmtId="49" fontId="7" fillId="7" borderId="1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45" xfId="0" applyNumberFormat="1" applyFont="1" applyBorder="1" applyAlignment="1">
      <alignment horizontal="center" vertical="center"/>
    </xf>
    <xf numFmtId="49" fontId="8" fillId="36" borderId="45" xfId="0" applyNumberFormat="1" applyFont="1" applyFill="1" applyBorder="1" applyAlignment="1">
      <alignment horizontal="center" vertical="center"/>
    </xf>
    <xf numFmtId="49" fontId="8" fillId="37" borderId="45" xfId="0" applyNumberFormat="1" applyFont="1" applyFill="1" applyBorder="1" applyAlignment="1">
      <alignment horizontal="center" vertical="center"/>
    </xf>
    <xf numFmtId="49" fontId="7" fillId="0" borderId="12"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0" fontId="8" fillId="43" borderId="18" xfId="0" applyFont="1" applyFill="1" applyBorder="1" applyAlignment="1">
      <alignment horizontal="right" vertical="center"/>
    </xf>
    <xf numFmtId="0" fontId="8" fillId="43" borderId="19" xfId="0" applyFont="1" applyFill="1" applyBorder="1" applyAlignment="1">
      <alignment horizontal="right" vertical="center"/>
    </xf>
    <xf numFmtId="0" fontId="8" fillId="43" borderId="13" xfId="0" applyFont="1" applyFill="1" applyBorder="1" applyAlignment="1">
      <alignment horizontal="right" vertical="center"/>
    </xf>
    <xf numFmtId="0" fontId="8" fillId="43" borderId="18" xfId="0" applyFont="1" applyFill="1" applyBorder="1" applyAlignment="1">
      <alignment horizontal="center"/>
    </xf>
    <xf numFmtId="0" fontId="8" fillId="43" borderId="19" xfId="0" applyFont="1" applyFill="1" applyBorder="1" applyAlignment="1">
      <alignment horizontal="center"/>
    </xf>
    <xf numFmtId="0" fontId="8" fillId="43" borderId="13" xfId="0" applyFont="1" applyFill="1" applyBorder="1" applyAlignment="1">
      <alignment horizontal="center"/>
    </xf>
    <xf numFmtId="1" fontId="7" fillId="5" borderId="12" xfId="0" applyNumberFormat="1" applyFont="1" applyFill="1" applyBorder="1" applyAlignment="1">
      <alignment horizontal="center" vertical="center" wrapText="1"/>
    </xf>
    <xf numFmtId="1" fontId="7" fillId="5" borderId="15" xfId="0" applyNumberFormat="1" applyFont="1" applyFill="1" applyBorder="1" applyAlignment="1">
      <alignment horizontal="center" vertical="center" wrapText="1"/>
    </xf>
    <xf numFmtId="0" fontId="8" fillId="37" borderId="10" xfId="0" applyFont="1" applyFill="1" applyBorder="1" applyAlignment="1">
      <alignment vertical="center" wrapText="1"/>
    </xf>
    <xf numFmtId="49" fontId="8" fillId="35" borderId="45" xfId="0" applyNumberFormat="1" applyFont="1" applyFill="1" applyBorder="1" applyAlignment="1">
      <alignment horizontal="center" vertical="center"/>
    </xf>
    <xf numFmtId="0" fontId="7" fillId="64" borderId="12" xfId="0" applyFont="1" applyFill="1" applyBorder="1" applyAlignment="1">
      <alignment horizontal="center" vertical="center"/>
    </xf>
    <xf numFmtId="0" fontId="7" fillId="64" borderId="15" xfId="0" applyFont="1" applyFill="1" applyBorder="1" applyAlignment="1">
      <alignment horizontal="center" vertical="center"/>
    </xf>
    <xf numFmtId="0" fontId="7" fillId="40" borderId="12" xfId="0" applyFont="1" applyFill="1" applyBorder="1" applyAlignment="1">
      <alignment horizontal="center"/>
    </xf>
    <xf numFmtId="0" fontId="7" fillId="40" borderId="15" xfId="0" applyFont="1" applyFill="1" applyBorder="1" applyAlignment="1">
      <alignment horizontal="center"/>
    </xf>
    <xf numFmtId="0" fontId="7" fillId="64" borderId="12" xfId="0" applyFont="1" applyFill="1" applyBorder="1" applyAlignment="1">
      <alignment horizontal="left" vertical="top" wrapText="1"/>
    </xf>
    <xf numFmtId="0" fontId="7" fillId="64" borderId="15" xfId="0" applyFont="1" applyFill="1" applyBorder="1" applyAlignment="1">
      <alignment horizontal="left" vertical="top" wrapText="1"/>
    </xf>
    <xf numFmtId="0" fontId="7" fillId="78" borderId="12" xfId="0" applyFont="1" applyFill="1" applyBorder="1" applyAlignment="1">
      <alignment horizontal="center" vertical="center"/>
    </xf>
    <xf numFmtId="0" fontId="7" fillId="78" borderId="15" xfId="0" applyFont="1" applyFill="1" applyBorder="1" applyAlignment="1">
      <alignment horizontal="center" vertical="center"/>
    </xf>
    <xf numFmtId="172" fontId="7" fillId="0" borderId="49" xfId="0" applyNumberFormat="1" applyFont="1" applyBorder="1" applyAlignment="1">
      <alignment horizontal="center" vertical="center"/>
    </xf>
    <xf numFmtId="172" fontId="7" fillId="0" borderId="90" xfId="0" applyNumberFormat="1" applyFont="1" applyBorder="1" applyAlignment="1">
      <alignment horizontal="center" vertical="center"/>
    </xf>
    <xf numFmtId="0" fontId="7" fillId="73" borderId="12" xfId="0" applyFont="1" applyFill="1" applyBorder="1" applyAlignment="1">
      <alignment horizontal="center" vertical="center"/>
    </xf>
    <xf numFmtId="0" fontId="7" fillId="73" borderId="15" xfId="0" applyFont="1" applyFill="1" applyBorder="1" applyAlignment="1">
      <alignment horizontal="center" vertical="center"/>
    </xf>
    <xf numFmtId="0" fontId="11" fillId="34" borderId="21" xfId="0" applyFont="1" applyFill="1" applyBorder="1" applyAlignment="1">
      <alignment horizontal="left" vertical="center" wrapText="1"/>
    </xf>
    <xf numFmtId="0" fontId="11" fillId="34" borderId="43" xfId="0" applyFont="1" applyFill="1" applyBorder="1" applyAlignment="1">
      <alignment horizontal="left" vertical="center" wrapText="1"/>
    </xf>
    <xf numFmtId="0" fontId="11" fillId="34" borderId="41" xfId="0" applyFont="1" applyFill="1" applyBorder="1" applyAlignment="1">
      <alignment horizontal="left" vertical="center" wrapText="1"/>
    </xf>
    <xf numFmtId="0" fontId="11" fillId="35" borderId="12" xfId="0" applyFont="1" applyFill="1" applyBorder="1" applyAlignment="1">
      <alignment horizontal="left" vertical="center" wrapText="1"/>
    </xf>
    <xf numFmtId="0" fontId="11" fillId="35" borderId="45" xfId="0" applyFont="1" applyFill="1" applyBorder="1" applyAlignment="1">
      <alignment horizontal="left" vertical="center" wrapText="1"/>
    </xf>
    <xf numFmtId="0" fontId="11" fillId="35" borderId="15" xfId="0" applyFont="1" applyFill="1" applyBorder="1" applyAlignment="1">
      <alignment horizontal="left" vertical="center" wrapText="1"/>
    </xf>
    <xf numFmtId="0" fontId="11" fillId="35" borderId="12" xfId="0" applyFont="1" applyFill="1" applyBorder="1" applyAlignment="1">
      <alignment horizontal="left" vertical="top" wrapText="1"/>
    </xf>
    <xf numFmtId="0" fontId="11" fillId="35" borderId="15" xfId="0" applyFont="1" applyFill="1" applyBorder="1" applyAlignment="1">
      <alignment horizontal="left" vertical="top" wrapText="1"/>
    </xf>
    <xf numFmtId="0" fontId="11" fillId="40" borderId="12" xfId="43" applyFont="1" applyFill="1" applyBorder="1" applyAlignment="1">
      <alignment horizontal="left" vertical="top" wrapText="1"/>
      <protection/>
    </xf>
    <xf numFmtId="0" fontId="11" fillId="40" borderId="15" xfId="43" applyFont="1" applyFill="1" applyBorder="1" applyAlignment="1">
      <alignment horizontal="left" vertical="top" wrapText="1"/>
      <protection/>
    </xf>
    <xf numFmtId="1" fontId="11" fillId="0" borderId="12" xfId="0" applyNumberFormat="1" applyFont="1" applyBorder="1" applyAlignment="1">
      <alignment horizontal="center" vertical="center"/>
    </xf>
    <xf numFmtId="1" fontId="11" fillId="0" borderId="15" xfId="0" applyNumberFormat="1" applyFont="1" applyBorder="1" applyAlignment="1">
      <alignment horizontal="center" vertical="center"/>
    </xf>
    <xf numFmtId="0" fontId="11" fillId="7" borderId="12" xfId="0" applyFont="1" applyFill="1" applyBorder="1" applyAlignment="1">
      <alignment horizontal="center" vertical="center"/>
    </xf>
    <xf numFmtId="0" fontId="11" fillId="7" borderId="15" xfId="0" applyFont="1" applyFill="1" applyBorder="1" applyAlignment="1">
      <alignment horizontal="center" vertical="center"/>
    </xf>
    <xf numFmtId="0" fontId="11" fillId="52" borderId="12" xfId="0" applyFont="1" applyFill="1" applyBorder="1" applyAlignment="1">
      <alignment horizontal="center" vertical="center" wrapText="1"/>
    </xf>
    <xf numFmtId="0" fontId="11" fillId="52" borderId="15" xfId="0" applyFont="1" applyFill="1" applyBorder="1" applyAlignment="1">
      <alignment horizontal="center" vertical="center" wrapText="1"/>
    </xf>
    <xf numFmtId="0" fontId="11" fillId="114" borderId="12" xfId="0" applyFont="1" applyFill="1" applyBorder="1" applyAlignment="1">
      <alignment horizontal="center" vertical="center" wrapText="1"/>
    </xf>
    <xf numFmtId="0" fontId="11" fillId="114" borderId="15" xfId="0" applyFont="1" applyFill="1" applyBorder="1" applyAlignment="1">
      <alignment horizontal="center" vertical="center" wrapText="1"/>
    </xf>
    <xf numFmtId="0" fontId="11" fillId="46" borderId="18" xfId="0" applyFont="1" applyFill="1" applyBorder="1" applyAlignment="1">
      <alignment horizontal="center"/>
    </xf>
    <xf numFmtId="0" fontId="11" fillId="46" borderId="19" xfId="0" applyFont="1" applyFill="1" applyBorder="1" applyAlignment="1">
      <alignment horizontal="center"/>
    </xf>
    <xf numFmtId="0" fontId="11" fillId="46" borderId="13" xfId="0" applyFont="1" applyFill="1" applyBorder="1" applyAlignment="1">
      <alignment horizontal="center"/>
    </xf>
    <xf numFmtId="49" fontId="11" fillId="34" borderId="17" xfId="0" applyNumberFormat="1" applyFont="1" applyFill="1" applyBorder="1" applyAlignment="1">
      <alignment horizontal="left" vertical="center" wrapText="1"/>
    </xf>
    <xf numFmtId="49" fontId="11" fillId="34" borderId="15" xfId="0" applyNumberFormat="1" applyFont="1" applyFill="1" applyBorder="1" applyAlignment="1">
      <alignment horizontal="left" vertical="center" wrapText="1"/>
    </xf>
    <xf numFmtId="49" fontId="11" fillId="34" borderId="91" xfId="0" applyNumberFormat="1" applyFont="1" applyFill="1" applyBorder="1" applyAlignment="1">
      <alignment horizontal="left" vertical="center" textRotation="90" wrapText="1"/>
    </xf>
    <xf numFmtId="49" fontId="11" fillId="34" borderId="39" xfId="0" applyNumberFormat="1" applyFont="1" applyFill="1" applyBorder="1" applyAlignment="1">
      <alignment horizontal="left" vertical="center" textRotation="90" wrapText="1"/>
    </xf>
    <xf numFmtId="49" fontId="9" fillId="55" borderId="10" xfId="0" applyNumberFormat="1" applyFont="1" applyFill="1" applyBorder="1" applyAlignment="1">
      <alignment horizontal="center" vertical="center"/>
    </xf>
    <xf numFmtId="49" fontId="9" fillId="42"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45"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0" fontId="11" fillId="35" borderId="10" xfId="0" applyFont="1" applyFill="1" applyBorder="1" applyAlignment="1">
      <alignment vertical="center" wrapText="1"/>
    </xf>
    <xf numFmtId="49" fontId="11" fillId="34" borderId="10" xfId="0" applyNumberFormat="1" applyFont="1" applyFill="1" applyBorder="1" applyAlignment="1">
      <alignment horizontal="center" vertical="center" textRotation="90" wrapText="1"/>
    </xf>
    <xf numFmtId="49" fontId="9" fillId="35" borderId="12" xfId="0" applyNumberFormat="1" applyFont="1" applyFill="1" applyBorder="1" applyAlignment="1">
      <alignment horizontal="center" vertical="center"/>
    </xf>
    <xf numFmtId="49" fontId="9" fillId="35" borderId="45" xfId="0" applyNumberFormat="1" applyFont="1" applyFill="1" applyBorder="1" applyAlignment="1">
      <alignment horizontal="center" vertical="center"/>
    </xf>
    <xf numFmtId="49" fontId="9" fillId="35" borderId="15" xfId="0" applyNumberFormat="1" applyFont="1" applyFill="1" applyBorder="1" applyAlignment="1">
      <alignment horizontal="center" vertical="center"/>
    </xf>
    <xf numFmtId="0" fontId="11" fillId="0" borderId="11" xfId="43" applyFont="1" applyFill="1" applyBorder="1" applyAlignment="1">
      <alignment horizontal="left" vertical="center" wrapText="1"/>
      <protection/>
    </xf>
    <xf numFmtId="49" fontId="11" fillId="40" borderId="11" xfId="43" applyNumberFormat="1" applyFont="1" applyFill="1" applyBorder="1" applyAlignment="1">
      <alignment horizontal="center" vertical="center" textRotation="90" wrapText="1"/>
      <protection/>
    </xf>
    <xf numFmtId="0" fontId="11" fillId="46" borderId="18" xfId="0" applyFont="1" applyFill="1" applyBorder="1" applyAlignment="1">
      <alignment horizontal="center" wrapText="1"/>
    </xf>
    <xf numFmtId="0" fontId="11" fillId="46" borderId="19" xfId="0" applyFont="1" applyFill="1" applyBorder="1" applyAlignment="1">
      <alignment horizontal="center" wrapText="1"/>
    </xf>
    <xf numFmtId="0" fontId="11" fillId="46" borderId="13" xfId="0" applyFont="1" applyFill="1" applyBorder="1" applyAlignment="1">
      <alignment horizontal="center" wrapText="1"/>
    </xf>
    <xf numFmtId="0" fontId="11" fillId="40" borderId="10" xfId="43" applyFont="1" applyFill="1" applyBorder="1" applyAlignment="1">
      <alignment horizontal="left" vertical="center" wrapText="1"/>
      <protection/>
    </xf>
    <xf numFmtId="0" fontId="11" fillId="0" borderId="10" xfId="43" applyFont="1" applyFill="1" applyBorder="1" applyAlignment="1">
      <alignment horizontal="center" vertical="center" wrapText="1"/>
      <protection/>
    </xf>
    <xf numFmtId="0" fontId="11" fillId="7" borderId="10" xfId="43" applyFont="1" applyFill="1" applyBorder="1" applyAlignment="1">
      <alignment horizontal="center" vertical="center" wrapText="1"/>
      <protection/>
    </xf>
    <xf numFmtId="49" fontId="9" fillId="42" borderId="12" xfId="0" applyNumberFormat="1" applyFont="1" applyFill="1" applyBorder="1" applyAlignment="1">
      <alignment horizontal="center" vertical="center"/>
    </xf>
    <xf numFmtId="49" fontId="9" fillId="42" borderId="15" xfId="0" applyNumberFormat="1" applyFont="1" applyFill="1" applyBorder="1" applyAlignment="1">
      <alignment horizontal="center" vertical="center"/>
    </xf>
    <xf numFmtId="49" fontId="9" fillId="55" borderId="12" xfId="0" applyNumberFormat="1" applyFont="1" applyFill="1" applyBorder="1" applyAlignment="1">
      <alignment horizontal="center" vertical="center"/>
    </xf>
    <xf numFmtId="49" fontId="9" fillId="55" borderId="15" xfId="0" applyNumberFormat="1" applyFont="1" applyFill="1" applyBorder="1" applyAlignment="1">
      <alignment horizontal="center" vertical="center"/>
    </xf>
    <xf numFmtId="49" fontId="9" fillId="35" borderId="10" xfId="0" applyNumberFormat="1" applyFont="1" applyFill="1" applyBorder="1" applyAlignment="1">
      <alignment horizontal="center" vertical="center"/>
    </xf>
    <xf numFmtId="49" fontId="11" fillId="40" borderId="31" xfId="43" applyNumberFormat="1" applyFont="1" applyFill="1" applyBorder="1" applyAlignment="1">
      <alignment horizontal="center" vertical="center" textRotation="90" wrapText="1"/>
      <protection/>
    </xf>
    <xf numFmtId="49" fontId="11" fillId="40" borderId="62" xfId="43" applyNumberFormat="1" applyFont="1" applyFill="1" applyBorder="1" applyAlignment="1">
      <alignment horizontal="center" vertical="center" textRotation="90" wrapText="1"/>
      <protection/>
    </xf>
    <xf numFmtId="0" fontId="11" fillId="0" borderId="92" xfId="43" applyFont="1" applyFill="1" applyBorder="1" applyAlignment="1">
      <alignment horizontal="left" vertical="center" wrapText="1"/>
      <protection/>
    </xf>
    <xf numFmtId="0" fontId="11" fillId="0" borderId="93" xfId="43" applyFont="1" applyFill="1" applyBorder="1" applyAlignment="1">
      <alignment horizontal="left" vertical="center" wrapText="1"/>
      <protection/>
    </xf>
    <xf numFmtId="172" fontId="11" fillId="58" borderId="12" xfId="0" applyNumberFormat="1" applyFont="1" applyFill="1" applyBorder="1" applyAlignment="1">
      <alignment horizontal="center" vertical="center"/>
    </xf>
    <xf numFmtId="172" fontId="11" fillId="58" borderId="15" xfId="0" applyNumberFormat="1" applyFont="1" applyFill="1" applyBorder="1" applyAlignment="1">
      <alignment horizontal="center" vertical="center"/>
    </xf>
    <xf numFmtId="49" fontId="11" fillId="40" borderId="11" xfId="43" applyNumberFormat="1" applyFont="1" applyFill="1" applyBorder="1" applyAlignment="1">
      <alignment horizontal="left" vertical="center" textRotation="90" wrapText="1"/>
      <protection/>
    </xf>
    <xf numFmtId="0" fontId="11" fillId="0" borderId="30" xfId="43" applyFont="1" applyFill="1" applyBorder="1" applyAlignment="1">
      <alignment vertical="center" wrapText="1"/>
      <protection/>
    </xf>
    <xf numFmtId="0" fontId="11" fillId="0" borderId="30" xfId="43" applyFont="1" applyFill="1" applyBorder="1" applyAlignment="1">
      <alignment horizontal="center" vertical="center"/>
      <protection/>
    </xf>
    <xf numFmtId="49" fontId="9" fillId="0" borderId="1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56" borderId="10" xfId="0" applyNumberFormat="1" applyFont="1" applyFill="1" applyBorder="1" applyAlignment="1">
      <alignment horizontal="center" vertical="center"/>
    </xf>
    <xf numFmtId="0" fontId="9" fillId="42" borderId="18" xfId="0" applyFont="1" applyFill="1" applyBorder="1" applyAlignment="1">
      <alignment horizontal="right" vertical="top"/>
    </xf>
    <xf numFmtId="0" fontId="9" fillId="42" borderId="19" xfId="0" applyFont="1" applyFill="1" applyBorder="1" applyAlignment="1">
      <alignment horizontal="right" vertical="top"/>
    </xf>
    <xf numFmtId="0" fontId="11" fillId="42" borderId="18" xfId="0" applyFont="1" applyFill="1" applyBorder="1" applyAlignment="1">
      <alignment horizontal="center"/>
    </xf>
    <xf numFmtId="0" fontId="11" fillId="42" borderId="19" xfId="0" applyFont="1" applyFill="1" applyBorder="1" applyAlignment="1">
      <alignment horizontal="center"/>
    </xf>
    <xf numFmtId="0" fontId="11" fillId="42" borderId="13" xfId="0" applyFont="1" applyFill="1" applyBorder="1" applyAlignment="1">
      <alignment horizontal="center"/>
    </xf>
    <xf numFmtId="49" fontId="11" fillId="0" borderId="12" xfId="43" applyNumberFormat="1" applyFont="1" applyFill="1" applyBorder="1" applyAlignment="1">
      <alignment horizontal="center" vertical="center" textRotation="90" wrapText="1"/>
      <protection/>
    </xf>
    <xf numFmtId="49" fontId="11" fillId="0" borderId="45" xfId="43" applyNumberFormat="1" applyFont="1" applyFill="1" applyBorder="1" applyAlignment="1">
      <alignment horizontal="center" vertical="center" textRotation="90" wrapText="1"/>
      <protection/>
    </xf>
    <xf numFmtId="49" fontId="11" fillId="0" borderId="15" xfId="43" applyNumberFormat="1" applyFont="1" applyFill="1" applyBorder="1" applyAlignment="1">
      <alignment horizontal="center" vertical="center" textRotation="90" wrapText="1"/>
      <protection/>
    </xf>
    <xf numFmtId="0" fontId="11" fillId="75" borderId="12" xfId="43" applyFont="1" applyFill="1" applyBorder="1" applyAlignment="1">
      <alignment horizontal="center" vertical="center"/>
      <protection/>
    </xf>
    <xf numFmtId="0" fontId="11" fillId="75" borderId="15" xfId="43" applyFont="1" applyFill="1" applyBorder="1" applyAlignment="1">
      <alignment horizontal="center" vertical="center"/>
      <protection/>
    </xf>
    <xf numFmtId="0" fontId="11" fillId="35" borderId="12" xfId="0" applyFont="1" applyFill="1" applyBorder="1" applyAlignment="1">
      <alignment horizontal="center" wrapText="1"/>
    </xf>
    <xf numFmtId="0" fontId="11" fillId="35" borderId="24" xfId="0" applyFont="1" applyFill="1" applyBorder="1" applyAlignment="1">
      <alignment horizontal="center" wrapText="1"/>
    </xf>
    <xf numFmtId="0" fontId="11" fillId="34" borderId="12" xfId="43" applyFont="1" applyFill="1" applyBorder="1" applyAlignment="1">
      <alignment horizontal="center" vertical="center"/>
      <protection/>
    </xf>
    <xf numFmtId="0" fontId="11" fillId="34" borderId="15" xfId="43" applyFont="1" applyFill="1" applyBorder="1" applyAlignment="1">
      <alignment horizontal="center" vertical="center"/>
      <protection/>
    </xf>
    <xf numFmtId="172" fontId="11" fillId="58" borderId="10" xfId="0" applyNumberFormat="1" applyFont="1" applyFill="1" applyBorder="1" applyAlignment="1">
      <alignment horizontal="left" vertical="center" wrapText="1"/>
    </xf>
    <xf numFmtId="0" fontId="11" fillId="51" borderId="18" xfId="0" applyFont="1" applyFill="1" applyBorder="1" applyAlignment="1">
      <alignment horizontal="center" vertical="center" wrapText="1"/>
    </xf>
    <xf numFmtId="0" fontId="11" fillId="51" borderId="19" xfId="0" applyFont="1" applyFill="1" applyBorder="1" applyAlignment="1">
      <alignment horizontal="center" vertical="center" wrapText="1"/>
    </xf>
    <xf numFmtId="0" fontId="11" fillId="51" borderId="13" xfId="0" applyFont="1" applyFill="1" applyBorder="1" applyAlignment="1">
      <alignment horizontal="center" vertical="center" wrapText="1"/>
    </xf>
    <xf numFmtId="172" fontId="11" fillId="58" borderId="12" xfId="0" applyNumberFormat="1" applyFont="1" applyFill="1" applyBorder="1" applyAlignment="1">
      <alignment horizontal="left" vertical="top" wrapText="1"/>
    </xf>
    <xf numFmtId="172" fontId="11" fillId="58" borderId="15" xfId="0" applyNumberFormat="1" applyFont="1" applyFill="1" applyBorder="1" applyAlignment="1">
      <alignment horizontal="left" vertical="top" wrapText="1"/>
    </xf>
    <xf numFmtId="49" fontId="11" fillId="55" borderId="12" xfId="0" applyNumberFormat="1" applyFont="1" applyFill="1" applyBorder="1" applyAlignment="1">
      <alignment horizontal="center" vertical="center"/>
    </xf>
    <xf numFmtId="49" fontId="11" fillId="55" borderId="45" xfId="0" applyNumberFormat="1" applyFont="1" applyFill="1" applyBorder="1" applyAlignment="1">
      <alignment horizontal="center" vertical="center"/>
    </xf>
    <xf numFmtId="49" fontId="11" fillId="42" borderId="12" xfId="0" applyNumberFormat="1" applyFont="1" applyFill="1" applyBorder="1" applyAlignment="1">
      <alignment horizontal="center" vertical="center"/>
    </xf>
    <xf numFmtId="49" fontId="11" fillId="42" borderId="4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textRotation="90" wrapText="1"/>
    </xf>
    <xf numFmtId="49" fontId="11" fillId="0" borderId="45" xfId="0" applyNumberFormat="1" applyFont="1" applyFill="1" applyBorder="1" applyAlignment="1">
      <alignment horizontal="center" vertical="center" textRotation="90" wrapText="1"/>
    </xf>
    <xf numFmtId="49" fontId="9" fillId="55" borderId="18" xfId="0" applyNumberFormat="1" applyFont="1" applyFill="1" applyBorder="1" applyAlignment="1">
      <alignment horizontal="right" vertical="top"/>
    </xf>
    <xf numFmtId="49" fontId="9" fillId="55" borderId="19" xfId="0" applyNumberFormat="1" applyFont="1" applyFill="1" applyBorder="1" applyAlignment="1">
      <alignment horizontal="right" vertical="top"/>
    </xf>
    <xf numFmtId="49" fontId="11" fillId="98" borderId="10" xfId="0" applyNumberFormat="1" applyFont="1" applyFill="1" applyBorder="1" applyAlignment="1">
      <alignment horizontal="center" vertical="center"/>
    </xf>
    <xf numFmtId="0" fontId="11" fillId="0" borderId="28" xfId="43" applyFont="1" applyFill="1" applyBorder="1" applyAlignment="1">
      <alignment horizontal="left" vertical="center" wrapText="1"/>
      <protection/>
    </xf>
    <xf numFmtId="0" fontId="11" fillId="0" borderId="12" xfId="0" applyFont="1" applyFill="1" applyBorder="1" applyAlignment="1">
      <alignment horizontal="left" vertical="center" wrapText="1"/>
    </xf>
    <xf numFmtId="0" fontId="11" fillId="0" borderId="45" xfId="0" applyFont="1" applyFill="1" applyBorder="1" applyAlignment="1">
      <alignment horizontal="left" vertical="center" wrapText="1"/>
    </xf>
    <xf numFmtId="49" fontId="11" fillId="55" borderId="10" xfId="0" applyNumberFormat="1" applyFont="1" applyFill="1" applyBorder="1" applyAlignment="1">
      <alignment horizontal="center" vertical="center"/>
    </xf>
    <xf numFmtId="0" fontId="9" fillId="52" borderId="22" xfId="0" applyFont="1" applyFill="1" applyBorder="1" applyAlignment="1">
      <alignment horizontal="center" vertical="center" wrapText="1"/>
    </xf>
    <xf numFmtId="0" fontId="9" fillId="52" borderId="20" xfId="0" applyFont="1" applyFill="1" applyBorder="1" applyAlignment="1">
      <alignment horizontal="center" vertical="center" wrapText="1"/>
    </xf>
    <xf numFmtId="0" fontId="9" fillId="52" borderId="21" xfId="0" applyFont="1" applyFill="1" applyBorder="1" applyAlignment="1">
      <alignment horizontal="center" vertical="center" wrapText="1"/>
    </xf>
    <xf numFmtId="49" fontId="9" fillId="58" borderId="12" xfId="0" applyNumberFormat="1" applyFont="1" applyFill="1" applyBorder="1" applyAlignment="1">
      <alignment horizontal="center" vertical="top"/>
    </xf>
    <xf numFmtId="49" fontId="9" fillId="58" borderId="45" xfId="0" applyNumberFormat="1" applyFont="1" applyFill="1" applyBorder="1" applyAlignment="1">
      <alignment horizontal="center" vertical="top"/>
    </xf>
    <xf numFmtId="49" fontId="9" fillId="58" borderId="15" xfId="0" applyNumberFormat="1" applyFont="1" applyFill="1" applyBorder="1" applyAlignment="1">
      <alignment horizontal="center" vertical="top"/>
    </xf>
    <xf numFmtId="0" fontId="11" fillId="0" borderId="16" xfId="43" applyFont="1" applyBorder="1" applyAlignment="1">
      <alignment horizontal="left" vertical="center" wrapText="1"/>
      <protection/>
    </xf>
    <xf numFmtId="0" fontId="11" fillId="0" borderId="30" xfId="43" applyFont="1" applyBorder="1" applyAlignment="1">
      <alignment horizontal="left" vertical="center" wrapText="1"/>
      <protection/>
    </xf>
    <xf numFmtId="0" fontId="11" fillId="34" borderId="16" xfId="43" applyFont="1" applyFill="1" applyBorder="1" applyAlignment="1">
      <alignment horizontal="center" vertical="center"/>
      <protection/>
    </xf>
    <xf numFmtId="0" fontId="11" fillId="34" borderId="30" xfId="43" applyFont="1" applyFill="1" applyBorder="1" applyAlignment="1">
      <alignment horizontal="center" vertical="center"/>
      <protection/>
    </xf>
    <xf numFmtId="0" fontId="11" fillId="75" borderId="16" xfId="43" applyFont="1" applyFill="1" applyBorder="1" applyAlignment="1">
      <alignment horizontal="center" vertical="center"/>
      <protection/>
    </xf>
    <xf numFmtId="0" fontId="11" fillId="75" borderId="30" xfId="43" applyFont="1" applyFill="1" applyBorder="1" applyAlignment="1">
      <alignment horizontal="center" vertical="center"/>
      <protection/>
    </xf>
    <xf numFmtId="0" fontId="11" fillId="35" borderId="64"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11" fillId="40" borderId="12" xfId="43" applyFont="1" applyFill="1" applyBorder="1" applyAlignment="1">
      <alignment horizontal="left" vertical="center" wrapText="1"/>
      <protection/>
    </xf>
    <xf numFmtId="0" fontId="11" fillId="40" borderId="15" xfId="43" applyFont="1" applyFill="1" applyBorder="1" applyAlignment="1">
      <alignment horizontal="left" vertical="center" wrapText="1"/>
      <protection/>
    </xf>
    <xf numFmtId="49" fontId="11" fillId="55" borderId="15" xfId="0" applyNumberFormat="1" applyFont="1" applyFill="1" applyBorder="1" applyAlignment="1">
      <alignment horizontal="center" vertical="center"/>
    </xf>
    <xf numFmtId="49" fontId="11" fillId="42"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45"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0" xfId="0" applyNumberFormat="1" applyFont="1" applyFill="1" applyBorder="1" applyAlignment="1">
      <alignment horizontal="left" vertical="center" wrapText="1"/>
    </xf>
    <xf numFmtId="49" fontId="11" fillId="58" borderId="12" xfId="0" applyNumberFormat="1" applyFont="1" applyFill="1" applyBorder="1" applyAlignment="1">
      <alignment horizontal="left" vertical="center"/>
    </xf>
    <xf numFmtId="49" fontId="11" fillId="58" borderId="15" xfId="0" applyNumberFormat="1" applyFont="1" applyFill="1" applyBorder="1" applyAlignment="1">
      <alignment horizontal="left" vertical="center"/>
    </xf>
    <xf numFmtId="49" fontId="11" fillId="0" borderId="21" xfId="0" applyNumberFormat="1" applyFont="1" applyFill="1" applyBorder="1" applyAlignment="1">
      <alignment horizontal="center" vertical="center" textRotation="90" wrapText="1"/>
    </xf>
    <xf numFmtId="49" fontId="11" fillId="0" borderId="43" xfId="0" applyNumberFormat="1" applyFont="1" applyFill="1" applyBorder="1" applyAlignment="1">
      <alignment horizontal="center" vertical="center" textRotation="90" wrapText="1"/>
    </xf>
    <xf numFmtId="49" fontId="11" fillId="0" borderId="41" xfId="0" applyNumberFormat="1" applyFont="1" applyFill="1" applyBorder="1" applyAlignment="1">
      <alignment horizontal="center" vertical="center" textRotation="90" wrapText="1"/>
    </xf>
    <xf numFmtId="49" fontId="11" fillId="58" borderId="12" xfId="0" applyNumberFormat="1" applyFont="1" applyFill="1" applyBorder="1" applyAlignment="1">
      <alignment horizontal="center" vertical="center"/>
    </xf>
    <xf numFmtId="49" fontId="11" fillId="58" borderId="15" xfId="0" applyNumberFormat="1" applyFont="1" applyFill="1" applyBorder="1" applyAlignment="1">
      <alignment horizontal="center" vertical="center"/>
    </xf>
    <xf numFmtId="49" fontId="11" fillId="80" borderId="12" xfId="0" applyNumberFormat="1" applyFont="1" applyFill="1" applyBorder="1" applyAlignment="1">
      <alignment horizontal="center" vertical="center"/>
    </xf>
    <xf numFmtId="49" fontId="11" fillId="8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top"/>
    </xf>
    <xf numFmtId="49" fontId="11" fillId="0" borderId="15" xfId="0" applyNumberFormat="1" applyFont="1" applyFill="1" applyBorder="1" applyAlignment="1">
      <alignment horizontal="center" vertical="top"/>
    </xf>
    <xf numFmtId="49" fontId="9" fillId="55" borderId="17" xfId="0" applyNumberFormat="1" applyFont="1" applyFill="1" applyBorder="1" applyAlignment="1">
      <alignment horizontal="center" vertical="center"/>
    </xf>
    <xf numFmtId="49" fontId="9" fillId="55" borderId="45" xfId="0" applyNumberFormat="1" applyFont="1" applyFill="1" applyBorder="1" applyAlignment="1">
      <alignment horizontal="center" vertical="center"/>
    </xf>
    <xf numFmtId="49" fontId="9" fillId="42" borderId="17" xfId="0" applyNumberFormat="1" applyFont="1" applyFill="1" applyBorder="1" applyAlignment="1">
      <alignment horizontal="center" vertical="center"/>
    </xf>
    <xf numFmtId="49" fontId="9" fillId="42" borderId="45" xfId="0" applyNumberFormat="1" applyFont="1" applyFill="1" applyBorder="1" applyAlignment="1">
      <alignment horizontal="center" vertical="center"/>
    </xf>
    <xf numFmtId="0" fontId="11" fillId="0" borderId="12" xfId="0" applyFont="1" applyBorder="1" applyAlignment="1">
      <alignment horizontal="left" vertical="center" wrapText="1"/>
    </xf>
    <xf numFmtId="0" fontId="11" fillId="0" borderId="45" xfId="0" applyFont="1" applyBorder="1" applyAlignment="1">
      <alignment horizontal="left" vertical="center" wrapText="1"/>
    </xf>
    <xf numFmtId="0" fontId="11" fillId="0" borderId="15" xfId="0" applyFont="1" applyBorder="1" applyAlignment="1">
      <alignment horizontal="left" vertical="center" wrapText="1"/>
    </xf>
    <xf numFmtId="49" fontId="11" fillId="0" borderId="15" xfId="0" applyNumberFormat="1" applyFont="1" applyFill="1" applyBorder="1" applyAlignment="1">
      <alignment horizontal="center" vertical="center" textRotation="90" wrapText="1"/>
    </xf>
    <xf numFmtId="0" fontId="7" fillId="0" borderId="10" xfId="43" applyFont="1" applyBorder="1" applyAlignment="1">
      <alignment horizontal="center" vertical="center"/>
      <protection/>
    </xf>
    <xf numFmtId="0" fontId="7" fillId="7" borderId="10" xfId="43" applyFont="1" applyFill="1" applyBorder="1" applyAlignment="1">
      <alignment horizontal="center" vertical="center"/>
      <protection/>
    </xf>
    <xf numFmtId="49" fontId="9" fillId="42" borderId="10" xfId="0" applyNumberFormat="1" applyFont="1" applyFill="1" applyBorder="1" applyAlignment="1">
      <alignment horizontal="left" vertical="top"/>
    </xf>
    <xf numFmtId="0" fontId="11" fillId="0" borderId="10" xfId="0" applyFont="1" applyBorder="1" applyAlignment="1">
      <alignment horizontal="center" vertical="top" textRotation="90" wrapText="1"/>
    </xf>
    <xf numFmtId="0" fontId="11" fillId="0" borderId="10" xfId="0" applyFont="1" applyBorder="1" applyAlignment="1">
      <alignment horizontal="center" vertical="center" wrapText="1"/>
    </xf>
    <xf numFmtId="49" fontId="8" fillId="42" borderId="94" xfId="43" applyNumberFormat="1" applyFont="1" applyFill="1" applyBorder="1" applyAlignment="1">
      <alignment horizontal="left" vertical="top"/>
      <protection/>
    </xf>
    <xf numFmtId="49" fontId="8" fillId="42" borderId="19" xfId="43" applyNumberFormat="1" applyFont="1" applyFill="1" applyBorder="1" applyAlignment="1">
      <alignment horizontal="left" vertical="top"/>
      <protection/>
    </xf>
    <xf numFmtId="49" fontId="8" fillId="42" borderId="13" xfId="43" applyNumberFormat="1" applyFont="1" applyFill="1" applyBorder="1" applyAlignment="1">
      <alignment horizontal="left" vertical="top"/>
      <protection/>
    </xf>
    <xf numFmtId="0" fontId="9" fillId="0" borderId="10" xfId="0" applyFont="1" applyFill="1" applyBorder="1" applyAlignment="1">
      <alignment horizontal="center" vertical="center"/>
    </xf>
    <xf numFmtId="0" fontId="11" fillId="0" borderId="12" xfId="0" applyFont="1" applyBorder="1" applyAlignment="1">
      <alignment horizontal="center"/>
    </xf>
    <xf numFmtId="0" fontId="11" fillId="0" borderId="15" xfId="0" applyFont="1" applyBorder="1" applyAlignment="1">
      <alignment horizontal="center"/>
    </xf>
    <xf numFmtId="0" fontId="15" fillId="0" borderId="0" xfId="0" applyFont="1" applyFill="1" applyBorder="1" applyAlignment="1">
      <alignment horizontal="center" vertical="center" wrapText="1"/>
    </xf>
    <xf numFmtId="0" fontId="11" fillId="0" borderId="12" xfId="0" applyFont="1" applyBorder="1" applyAlignment="1">
      <alignment horizontal="center" vertical="top" textRotation="90" wrapText="1"/>
    </xf>
    <xf numFmtId="0" fontId="11" fillId="0" borderId="45" xfId="0" applyFont="1" applyBorder="1" applyAlignment="1">
      <alignment horizontal="center" vertical="top" textRotation="90" wrapText="1"/>
    </xf>
    <xf numFmtId="0" fontId="11" fillId="0" borderId="15" xfId="0" applyFont="1" applyBorder="1" applyAlignment="1">
      <alignment horizontal="center" vertical="top" textRotation="90" wrapText="1"/>
    </xf>
    <xf numFmtId="0" fontId="11" fillId="0" borderId="10" xfId="0" applyFont="1" applyBorder="1" applyAlignment="1">
      <alignment horizontal="center" vertical="center" textRotation="90" wrapText="1"/>
    </xf>
    <xf numFmtId="172" fontId="11" fillId="0" borderId="10" xfId="0" applyNumberFormat="1" applyFont="1" applyFill="1" applyBorder="1" applyAlignment="1">
      <alignment horizontal="center" vertical="center"/>
    </xf>
    <xf numFmtId="172" fontId="11" fillId="60" borderId="10" xfId="0" applyNumberFormat="1" applyFont="1" applyFill="1" applyBorder="1" applyAlignment="1">
      <alignment horizontal="center" vertical="center"/>
    </xf>
    <xf numFmtId="0" fontId="11" fillId="0" borderId="10" xfId="0" applyFont="1" applyFill="1" applyBorder="1" applyAlignment="1">
      <alignment horizontal="center" vertical="center" textRotation="90"/>
    </xf>
    <xf numFmtId="0" fontId="11" fillId="35" borderId="12" xfId="0" applyFont="1" applyFill="1" applyBorder="1" applyAlignment="1">
      <alignment horizontal="center" vertical="center" wrapText="1"/>
    </xf>
    <xf numFmtId="0" fontId="11" fillId="35" borderId="45" xfId="0" applyFont="1" applyFill="1" applyBorder="1" applyAlignment="1">
      <alignment horizontal="center" vertical="center" wrapText="1"/>
    </xf>
    <xf numFmtId="172" fontId="9" fillId="0" borderId="10" xfId="0" applyNumberFormat="1" applyFont="1" applyBorder="1" applyAlignment="1">
      <alignment horizontal="center" vertical="center" wrapText="1"/>
    </xf>
    <xf numFmtId="49" fontId="11" fillId="115" borderId="10" xfId="0" applyNumberFormat="1"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108" borderId="10" xfId="0" applyFont="1" applyFill="1" applyBorder="1" applyAlignment="1">
      <alignment horizontal="left" vertical="top" wrapText="1"/>
    </xf>
    <xf numFmtId="0" fontId="9" fillId="55" borderId="10" xfId="0" applyFont="1" applyFill="1" applyBorder="1" applyAlignment="1">
      <alignment horizontal="left" vertical="top"/>
    </xf>
    <xf numFmtId="49" fontId="11" fillId="0" borderId="45" xfId="0" applyNumberFormat="1" applyFont="1" applyFill="1" applyBorder="1" applyAlignment="1">
      <alignment horizontal="center" vertical="top"/>
    </xf>
    <xf numFmtId="49" fontId="11" fillId="0" borderId="10" xfId="0" applyNumberFormat="1" applyFont="1" applyFill="1" applyBorder="1" applyAlignment="1">
      <alignment vertical="center" wrapText="1"/>
    </xf>
    <xf numFmtId="49" fontId="9" fillId="42" borderId="18" xfId="0" applyNumberFormat="1" applyFont="1" applyFill="1" applyBorder="1" applyAlignment="1">
      <alignment horizontal="left" vertical="top" wrapText="1"/>
    </xf>
    <xf numFmtId="49" fontId="9" fillId="42" borderId="19" xfId="0" applyNumberFormat="1" applyFont="1" applyFill="1" applyBorder="1" applyAlignment="1">
      <alignment horizontal="left" vertical="top" wrapText="1"/>
    </xf>
    <xf numFmtId="49" fontId="9" fillId="42" borderId="13" xfId="0" applyNumberFormat="1" applyFont="1" applyFill="1" applyBorder="1" applyAlignment="1">
      <alignment horizontal="left" vertical="top" wrapText="1"/>
    </xf>
    <xf numFmtId="172" fontId="11" fillId="0" borderId="12" xfId="0" applyNumberFormat="1" applyFont="1" applyFill="1" applyBorder="1" applyAlignment="1">
      <alignment horizontal="center" vertical="center"/>
    </xf>
    <xf numFmtId="172" fontId="11" fillId="0" borderId="45" xfId="0" applyNumberFormat="1" applyFont="1" applyFill="1" applyBorder="1" applyAlignment="1">
      <alignment horizontal="center" vertical="center"/>
    </xf>
    <xf numFmtId="172" fontId="11" fillId="0" borderId="15" xfId="0" applyNumberFormat="1" applyFont="1" applyFill="1" applyBorder="1" applyAlignment="1">
      <alignment horizontal="center" vertical="center"/>
    </xf>
    <xf numFmtId="172" fontId="11" fillId="60" borderId="12" xfId="0" applyNumberFormat="1" applyFont="1" applyFill="1" applyBorder="1" applyAlignment="1">
      <alignment horizontal="center" vertical="center"/>
    </xf>
    <xf numFmtId="172" fontId="11" fillId="35" borderId="45" xfId="0" applyNumberFormat="1" applyFont="1" applyFill="1" applyBorder="1" applyAlignment="1">
      <alignment horizontal="center" vertical="center"/>
    </xf>
    <xf numFmtId="172" fontId="11" fillId="60" borderId="15" xfId="0" applyNumberFormat="1" applyFont="1" applyFill="1" applyBorder="1" applyAlignment="1">
      <alignment horizontal="center" vertical="center"/>
    </xf>
    <xf numFmtId="0" fontId="11" fillId="55" borderId="18" xfId="0" applyFont="1" applyFill="1" applyBorder="1" applyAlignment="1">
      <alignment horizontal="left" vertical="top" wrapText="1"/>
    </xf>
    <xf numFmtId="0" fontId="11" fillId="55" borderId="19" xfId="0" applyFont="1" applyFill="1" applyBorder="1" applyAlignment="1">
      <alignment horizontal="left" vertical="top" wrapText="1"/>
    </xf>
    <xf numFmtId="0" fontId="11" fillId="55" borderId="13" xfId="0" applyFont="1" applyFill="1" applyBorder="1" applyAlignment="1">
      <alignment horizontal="left" vertical="top" wrapText="1"/>
    </xf>
    <xf numFmtId="49" fontId="11" fillId="0" borderId="10" xfId="0" applyNumberFormat="1" applyFont="1" applyFill="1" applyBorder="1" applyAlignment="1">
      <alignment horizontal="center" vertical="center"/>
    </xf>
    <xf numFmtId="0" fontId="9" fillId="104" borderId="18" xfId="0" applyFont="1" applyFill="1" applyBorder="1" applyAlignment="1">
      <alignment horizontal="right" vertical="top"/>
    </xf>
    <xf numFmtId="0" fontId="9" fillId="104" borderId="19" xfId="0" applyFont="1" applyFill="1" applyBorder="1" applyAlignment="1">
      <alignment horizontal="right" vertical="top"/>
    </xf>
    <xf numFmtId="0" fontId="9" fillId="55" borderId="18" xfId="0" applyFont="1" applyFill="1" applyBorder="1" applyAlignment="1">
      <alignment horizontal="left" vertical="top"/>
    </xf>
    <xf numFmtId="0" fontId="9" fillId="55" borderId="19" xfId="0" applyFont="1" applyFill="1" applyBorder="1" applyAlignment="1">
      <alignment horizontal="left" vertical="top"/>
    </xf>
    <xf numFmtId="0" fontId="9" fillId="55" borderId="13" xfId="0" applyFont="1" applyFill="1" applyBorder="1" applyAlignment="1">
      <alignment horizontal="left" vertical="top"/>
    </xf>
    <xf numFmtId="0" fontId="11" fillId="0" borderId="10" xfId="0" applyFont="1" applyBorder="1" applyAlignment="1">
      <alignment horizontal="left" vertical="center" wrapText="1"/>
    </xf>
    <xf numFmtId="49" fontId="11" fillId="0" borderId="10" xfId="0" applyNumberFormat="1" applyFont="1" applyFill="1" applyBorder="1" applyAlignment="1">
      <alignment horizontal="center" vertical="center" textRotation="90" wrapText="1"/>
    </xf>
    <xf numFmtId="0" fontId="11" fillId="35" borderId="64" xfId="0" applyFont="1" applyFill="1" applyBorder="1" applyAlignment="1">
      <alignment horizontal="center" wrapText="1"/>
    </xf>
    <xf numFmtId="0" fontId="7" fillId="35" borderId="95" xfId="0" applyFont="1" applyFill="1" applyBorder="1" applyAlignment="1">
      <alignment horizontal="center" wrapText="1"/>
    </xf>
    <xf numFmtId="172" fontId="7" fillId="60" borderId="23" xfId="43" applyNumberFormat="1" applyFont="1" applyFill="1" applyBorder="1" applyAlignment="1">
      <alignment horizontal="center" vertical="center"/>
      <protection/>
    </xf>
    <xf numFmtId="0" fontId="69" fillId="60" borderId="12" xfId="43" applyFont="1" applyFill="1" applyBorder="1" applyAlignment="1">
      <alignment horizontal="center" vertical="center"/>
      <protection/>
    </xf>
    <xf numFmtId="0" fontId="69" fillId="60" borderId="15" xfId="43" applyFont="1" applyFill="1" applyBorder="1" applyAlignment="1">
      <alignment horizontal="center" vertical="center"/>
      <protection/>
    </xf>
    <xf numFmtId="49" fontId="11" fillId="58" borderId="10" xfId="0" applyNumberFormat="1" applyFont="1" applyFill="1" applyBorder="1" applyAlignment="1">
      <alignment horizontal="center" vertical="center"/>
    </xf>
    <xf numFmtId="49" fontId="9" fillId="50" borderId="22" xfId="0" applyNumberFormat="1" applyFont="1" applyFill="1" applyBorder="1" applyAlignment="1">
      <alignment horizontal="left" vertical="top"/>
    </xf>
    <xf numFmtId="49" fontId="9" fillId="50" borderId="20" xfId="0" applyNumberFormat="1" applyFont="1" applyFill="1" applyBorder="1" applyAlignment="1">
      <alignment horizontal="left" vertical="top"/>
    </xf>
    <xf numFmtId="49" fontId="9" fillId="50" borderId="21" xfId="0" applyNumberFormat="1" applyFont="1" applyFill="1" applyBorder="1" applyAlignment="1">
      <alignment horizontal="left" vertical="top"/>
    </xf>
    <xf numFmtId="0" fontId="11" fillId="55" borderId="18" xfId="0" applyFont="1" applyFill="1" applyBorder="1" applyAlignment="1">
      <alignment horizontal="center"/>
    </xf>
    <xf numFmtId="0" fontId="11" fillId="55" borderId="19" xfId="0" applyFont="1" applyFill="1" applyBorder="1" applyAlignment="1">
      <alignment horizontal="center"/>
    </xf>
    <xf numFmtId="0" fontId="11" fillId="55" borderId="13" xfId="0" applyFont="1" applyFill="1" applyBorder="1" applyAlignment="1">
      <alignment horizontal="center"/>
    </xf>
    <xf numFmtId="0" fontId="11" fillId="46" borderId="10" xfId="0" applyFont="1" applyFill="1" applyBorder="1" applyAlignment="1">
      <alignment/>
    </xf>
    <xf numFmtId="0" fontId="71" fillId="60" borderId="12" xfId="43" applyFont="1" applyFill="1" applyBorder="1" applyAlignment="1">
      <alignment horizontal="center" vertical="center"/>
      <protection/>
    </xf>
    <xf numFmtId="0" fontId="71" fillId="60" borderId="15" xfId="43" applyFont="1" applyFill="1" applyBorder="1" applyAlignment="1">
      <alignment horizontal="center" vertical="center"/>
      <protection/>
    </xf>
    <xf numFmtId="49" fontId="11" fillId="0" borderId="96" xfId="0" applyNumberFormat="1" applyFont="1" applyFill="1" applyBorder="1" applyAlignment="1">
      <alignment horizontal="center" vertical="center"/>
    </xf>
    <xf numFmtId="49" fontId="11" fillId="0" borderId="90" xfId="0" applyNumberFormat="1" applyFont="1" applyFill="1" applyBorder="1" applyAlignment="1">
      <alignment horizontal="center" vertical="center"/>
    </xf>
    <xf numFmtId="0" fontId="11" fillId="40" borderId="97" xfId="43" applyFont="1" applyFill="1" applyBorder="1" applyAlignment="1">
      <alignment horizontal="left" vertical="center" wrapText="1"/>
      <protection/>
    </xf>
    <xf numFmtId="0" fontId="11" fillId="40" borderId="89" xfId="43" applyFont="1" applyFill="1" applyBorder="1" applyAlignment="1">
      <alignment horizontal="left" vertical="center" wrapText="1"/>
      <protection/>
    </xf>
    <xf numFmtId="49" fontId="11" fillId="0" borderId="22" xfId="0" applyNumberFormat="1" applyFont="1" applyFill="1" applyBorder="1" applyAlignment="1">
      <alignment horizontal="center" vertical="center" textRotation="90" wrapText="1"/>
    </xf>
    <xf numFmtId="49" fontId="11" fillId="0" borderId="42" xfId="0" applyNumberFormat="1" applyFont="1" applyFill="1" applyBorder="1" applyAlignment="1">
      <alignment horizontal="center" vertical="center" textRotation="90" wrapText="1"/>
    </xf>
    <xf numFmtId="49" fontId="9" fillId="57" borderId="22" xfId="0" applyNumberFormat="1" applyFont="1" applyFill="1" applyBorder="1" applyAlignment="1">
      <alignment horizontal="center" vertical="top"/>
    </xf>
    <xf numFmtId="49" fontId="9" fillId="57" borderId="20" xfId="0" applyNumberFormat="1" applyFont="1" applyFill="1" applyBorder="1" applyAlignment="1">
      <alignment horizontal="center" vertical="top"/>
    </xf>
    <xf numFmtId="49" fontId="9" fillId="57" borderId="21" xfId="0" applyNumberFormat="1" applyFont="1" applyFill="1" applyBorder="1" applyAlignment="1">
      <alignment horizontal="center" vertical="top"/>
    </xf>
    <xf numFmtId="0" fontId="9" fillId="42" borderId="13" xfId="0" applyFont="1" applyFill="1" applyBorder="1" applyAlignment="1">
      <alignment horizontal="right" vertical="top"/>
    </xf>
    <xf numFmtId="49" fontId="11" fillId="80" borderId="45"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58" borderId="45" xfId="0" applyNumberFormat="1" applyFont="1" applyFill="1" applyBorder="1" applyAlignment="1">
      <alignment horizontal="center" vertical="center"/>
    </xf>
    <xf numFmtId="0" fontId="11" fillId="0" borderId="22" xfId="43" applyFont="1" applyFill="1" applyBorder="1" applyAlignment="1">
      <alignment horizontal="left" vertical="center" wrapText="1"/>
      <protection/>
    </xf>
    <xf numFmtId="0" fontId="11" fillId="0" borderId="42" xfId="43" applyFont="1" applyFill="1" applyBorder="1" applyAlignment="1">
      <alignment horizontal="left" vertical="center" wrapText="1"/>
      <protection/>
    </xf>
    <xf numFmtId="172" fontId="7" fillId="60" borderId="16" xfId="43" applyNumberFormat="1" applyFont="1" applyFill="1" applyBorder="1" applyAlignment="1">
      <alignment horizontal="center" vertical="center"/>
      <protection/>
    </xf>
    <xf numFmtId="172" fontId="7" fillId="60" borderId="30" xfId="43" applyNumberFormat="1" applyFont="1" applyFill="1" applyBorder="1" applyAlignment="1">
      <alignment horizontal="center" vertical="center"/>
      <protection/>
    </xf>
    <xf numFmtId="0" fontId="9" fillId="60" borderId="10" xfId="43" applyFont="1" applyFill="1" applyBorder="1" applyAlignment="1">
      <alignment horizontal="center" vertical="center"/>
      <protection/>
    </xf>
    <xf numFmtId="172" fontId="7" fillId="60" borderId="92" xfId="43" applyNumberFormat="1" applyFont="1" applyFill="1" applyBorder="1" applyAlignment="1">
      <alignment horizontal="center" vertical="center"/>
      <protection/>
    </xf>
    <xf numFmtId="172" fontId="7" fillId="60" borderId="93" xfId="43" applyNumberFormat="1" applyFont="1" applyFill="1" applyBorder="1" applyAlignment="1">
      <alignment horizontal="center" vertical="center"/>
      <protection/>
    </xf>
    <xf numFmtId="0" fontId="6" fillId="0" borderId="42" xfId="0" applyFont="1" applyBorder="1" applyAlignment="1">
      <alignment horizontal="left"/>
    </xf>
    <xf numFmtId="0" fontId="6" fillId="0" borderId="0" xfId="0" applyFont="1" applyAlignment="1">
      <alignment horizontal="left"/>
    </xf>
    <xf numFmtId="0" fontId="8" fillId="34" borderId="12" xfId="43" applyFont="1" applyFill="1" applyBorder="1" applyAlignment="1">
      <alignment horizontal="center" vertical="center" wrapText="1"/>
      <protection/>
    </xf>
    <xf numFmtId="0" fontId="8" fillId="34" borderId="15" xfId="43" applyFont="1" applyFill="1" applyBorder="1" applyAlignment="1">
      <alignment horizontal="center" vertical="center" wrapText="1"/>
      <protection/>
    </xf>
    <xf numFmtId="49" fontId="9" fillId="55" borderId="18" xfId="0" applyNumberFormat="1" applyFont="1" applyFill="1" applyBorder="1" applyAlignment="1">
      <alignment horizontal="right" vertical="top" wrapText="1"/>
    </xf>
    <xf numFmtId="49" fontId="9" fillId="55" borderId="19" xfId="0" applyNumberFormat="1" applyFont="1" applyFill="1" applyBorder="1" applyAlignment="1">
      <alignment horizontal="right" vertical="top" wrapText="1"/>
    </xf>
    <xf numFmtId="49" fontId="9" fillId="50" borderId="10" xfId="0" applyNumberFormat="1" applyFont="1" applyFill="1" applyBorder="1" applyAlignment="1">
      <alignment horizontal="center" vertical="center"/>
    </xf>
    <xf numFmtId="49" fontId="11" fillId="50" borderId="12" xfId="0" applyNumberFormat="1" applyFont="1" applyFill="1" applyBorder="1" applyAlignment="1">
      <alignment horizontal="center" vertical="center"/>
    </xf>
    <xf numFmtId="49" fontId="11" fillId="50" borderId="15" xfId="0" applyNumberFormat="1" applyFont="1" applyFill="1" applyBorder="1" applyAlignment="1">
      <alignment horizontal="center" vertical="center"/>
    </xf>
    <xf numFmtId="49" fontId="11" fillId="34" borderId="10" xfId="0" applyNumberFormat="1" applyFont="1" applyFill="1" applyBorder="1" applyAlignment="1">
      <alignment horizontal="left" vertical="center" wrapText="1"/>
    </xf>
    <xf numFmtId="0" fontId="9" fillId="42" borderId="18" xfId="0" applyFont="1" applyFill="1" applyBorder="1" applyAlignment="1">
      <alignment horizontal="right" vertical="top" wrapText="1"/>
    </xf>
    <xf numFmtId="0" fontId="9" fillId="42" borderId="19" xfId="0" applyFont="1" applyFill="1" applyBorder="1" applyAlignment="1">
      <alignment horizontal="right" vertical="top" wrapText="1"/>
    </xf>
    <xf numFmtId="0" fontId="11" fillId="5" borderId="10" xfId="43" applyFont="1" applyFill="1" applyBorder="1" applyAlignment="1">
      <alignment horizontal="center" vertical="center" wrapText="1"/>
      <protection/>
    </xf>
    <xf numFmtId="0" fontId="11" fillId="35" borderId="10" xfId="0" applyFont="1" applyFill="1" applyBorder="1" applyAlignment="1">
      <alignment horizontal="left" vertical="center" wrapText="1"/>
    </xf>
    <xf numFmtId="0" fontId="11" fillId="52" borderId="12" xfId="0" applyFont="1" applyFill="1" applyBorder="1" applyAlignment="1">
      <alignment horizontal="left" vertical="center" wrapText="1"/>
    </xf>
    <xf numFmtId="0" fontId="11" fillId="52" borderId="15" xfId="0" applyFont="1" applyFill="1" applyBorder="1" applyAlignment="1">
      <alignment horizontal="left" vertical="center" wrapText="1"/>
    </xf>
    <xf numFmtId="0" fontId="9" fillId="42" borderId="18" xfId="0" applyFont="1" applyFill="1" applyBorder="1" applyAlignment="1">
      <alignment horizontal="left" vertical="top" wrapText="1"/>
    </xf>
    <xf numFmtId="0" fontId="9" fillId="42" borderId="19" xfId="0" applyFont="1" applyFill="1" applyBorder="1" applyAlignment="1">
      <alignment horizontal="left" vertical="top" wrapText="1"/>
    </xf>
    <xf numFmtId="0" fontId="9" fillId="42" borderId="13" xfId="0" applyFont="1" applyFill="1" applyBorder="1" applyAlignment="1">
      <alignment horizontal="left" vertical="top" wrapText="1"/>
    </xf>
    <xf numFmtId="49" fontId="9" fillId="50" borderId="12" xfId="0" applyNumberFormat="1" applyFont="1" applyFill="1" applyBorder="1" applyAlignment="1">
      <alignment horizontal="center" vertical="center"/>
    </xf>
    <xf numFmtId="49" fontId="9" fillId="50" borderId="15" xfId="0" applyNumberFormat="1" applyFont="1" applyFill="1" applyBorder="1" applyAlignment="1">
      <alignment horizontal="center" vertical="center"/>
    </xf>
    <xf numFmtId="0" fontId="11" fillId="0" borderId="10" xfId="0" applyFont="1" applyBorder="1" applyAlignment="1">
      <alignment horizontal="left" vertical="center" textRotation="90" wrapText="1"/>
    </xf>
    <xf numFmtId="49" fontId="11" fillId="0" borderId="12" xfId="0" applyNumberFormat="1" applyFont="1" applyFill="1" applyBorder="1" applyAlignment="1">
      <alignment horizontal="left" vertical="center" wrapText="1"/>
    </xf>
    <xf numFmtId="49" fontId="11" fillId="0" borderId="4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0" borderId="12" xfId="0" applyFont="1" applyBorder="1" applyAlignment="1">
      <alignment horizontal="left" vertical="center" textRotation="90" wrapText="1"/>
    </xf>
    <xf numFmtId="0" fontId="11" fillId="0" borderId="45" xfId="0" applyFont="1" applyBorder="1" applyAlignment="1">
      <alignment horizontal="left" vertical="center" textRotation="90" wrapText="1"/>
    </xf>
    <xf numFmtId="0" fontId="11" fillId="0" borderId="15" xfId="0" applyFont="1" applyBorder="1" applyAlignment="1">
      <alignment horizontal="left" vertical="center" textRotation="90" wrapText="1"/>
    </xf>
    <xf numFmtId="0" fontId="9" fillId="52" borderId="12" xfId="0" applyFont="1" applyFill="1" applyBorder="1" applyAlignment="1">
      <alignment horizontal="center" vertical="center" wrapText="1"/>
    </xf>
    <xf numFmtId="0" fontId="9" fillId="52" borderId="15" xfId="0" applyFont="1" applyFill="1" applyBorder="1" applyAlignment="1">
      <alignment horizontal="center" vertical="center" wrapText="1"/>
    </xf>
    <xf numFmtId="49" fontId="9" fillId="50" borderId="45" xfId="0" applyNumberFormat="1" applyFont="1" applyFill="1" applyBorder="1" applyAlignment="1">
      <alignment horizontal="center" vertical="center"/>
    </xf>
    <xf numFmtId="0" fontId="11" fillId="7" borderId="62" xfId="43" applyFont="1" applyFill="1" applyBorder="1" applyAlignment="1">
      <alignment horizontal="center" vertical="center"/>
      <protection/>
    </xf>
    <xf numFmtId="0" fontId="11" fillId="0" borderId="12" xfId="43" applyFont="1" applyFill="1" applyBorder="1" applyAlignment="1">
      <alignment horizontal="left" vertical="center" wrapText="1"/>
      <protection/>
    </xf>
    <xf numFmtId="0" fontId="11" fillId="0" borderId="15" xfId="43" applyFont="1" applyFill="1" applyBorder="1" applyAlignment="1">
      <alignment horizontal="left" vertical="center" wrapText="1"/>
      <protection/>
    </xf>
    <xf numFmtId="0" fontId="11" fillId="0" borderId="10" xfId="43" applyFont="1" applyFill="1" applyBorder="1" applyAlignment="1">
      <alignment horizontal="center" vertical="center"/>
      <protection/>
    </xf>
    <xf numFmtId="0" fontId="11" fillId="7" borderId="10" xfId="43" applyFont="1" applyFill="1" applyBorder="1" applyAlignment="1">
      <alignment horizontal="center" vertical="center"/>
      <protection/>
    </xf>
    <xf numFmtId="49" fontId="11" fillId="40" borderId="28" xfId="43" applyNumberFormat="1" applyFont="1" applyFill="1" applyBorder="1" applyAlignment="1">
      <alignment horizontal="center" vertical="center" textRotation="90" wrapText="1"/>
      <protection/>
    </xf>
    <xf numFmtId="0" fontId="11" fillId="40" borderId="10" xfId="43" applyFont="1" applyFill="1" applyBorder="1" applyAlignment="1">
      <alignment horizontal="center" vertical="center" wrapText="1"/>
      <protection/>
    </xf>
    <xf numFmtId="0" fontId="11" fillId="73" borderId="10" xfId="43" applyFont="1" applyFill="1" applyBorder="1" applyAlignment="1">
      <alignment horizontal="center" vertical="center" wrapText="1"/>
      <protection/>
    </xf>
    <xf numFmtId="49" fontId="9" fillId="56" borderId="12" xfId="0" applyNumberFormat="1" applyFont="1" applyFill="1" applyBorder="1" applyAlignment="1">
      <alignment horizontal="center" vertical="center"/>
    </xf>
    <xf numFmtId="49" fontId="9" fillId="56" borderId="45" xfId="0" applyNumberFormat="1" applyFont="1" applyFill="1" applyBorder="1" applyAlignment="1">
      <alignment horizontal="center" vertical="center"/>
    </xf>
    <xf numFmtId="49" fontId="9" fillId="56" borderId="15" xfId="0" applyNumberFormat="1" applyFont="1" applyFill="1" applyBorder="1" applyAlignment="1">
      <alignment horizontal="center" vertical="center"/>
    </xf>
    <xf numFmtId="49" fontId="9" fillId="59" borderId="12" xfId="0" applyNumberFormat="1" applyFont="1" applyFill="1" applyBorder="1" applyAlignment="1">
      <alignment horizontal="center" vertical="center"/>
    </xf>
    <xf numFmtId="49" fontId="9" fillId="59" borderId="45" xfId="0" applyNumberFormat="1" applyFont="1" applyFill="1" applyBorder="1" applyAlignment="1">
      <alignment horizontal="center" vertical="center"/>
    </xf>
    <xf numFmtId="49" fontId="9" fillId="59" borderId="15" xfId="0" applyNumberFormat="1" applyFont="1" applyFill="1" applyBorder="1" applyAlignment="1">
      <alignment horizontal="center" vertical="center"/>
    </xf>
    <xf numFmtId="49" fontId="9" fillId="52" borderId="12" xfId="0" applyNumberFormat="1" applyFont="1" applyFill="1" applyBorder="1" applyAlignment="1">
      <alignment horizontal="center" vertical="center"/>
    </xf>
    <xf numFmtId="49" fontId="9" fillId="52" borderId="45" xfId="0" applyNumberFormat="1" applyFont="1" applyFill="1" applyBorder="1" applyAlignment="1">
      <alignment horizontal="center" vertical="center"/>
    </xf>
    <xf numFmtId="49" fontId="9" fillId="52" borderId="15" xfId="0" applyNumberFormat="1" applyFont="1" applyFill="1" applyBorder="1" applyAlignment="1">
      <alignment horizontal="center" vertical="center"/>
    </xf>
    <xf numFmtId="0" fontId="11" fillId="116" borderId="18" xfId="0" applyFont="1" applyFill="1" applyBorder="1" applyAlignment="1">
      <alignment horizontal="center" vertical="center" wrapText="1"/>
    </xf>
    <xf numFmtId="0" fontId="11" fillId="116" borderId="19" xfId="0" applyFont="1" applyFill="1" applyBorder="1" applyAlignment="1">
      <alignment horizontal="center" vertical="center" wrapText="1"/>
    </xf>
    <xf numFmtId="0" fontId="11" fillId="116" borderId="13" xfId="0" applyFont="1" applyFill="1" applyBorder="1" applyAlignment="1">
      <alignment horizontal="center" vertical="center" wrapText="1"/>
    </xf>
    <xf numFmtId="49" fontId="9" fillId="50" borderId="22" xfId="0" applyNumberFormat="1" applyFont="1" applyFill="1" applyBorder="1" applyAlignment="1">
      <alignment horizontal="center" vertical="center"/>
    </xf>
    <xf numFmtId="49" fontId="9" fillId="50" borderId="42" xfId="0" applyNumberFormat="1" applyFont="1" applyFill="1" applyBorder="1" applyAlignment="1">
      <alignment horizontal="center" vertical="center"/>
    </xf>
    <xf numFmtId="49" fontId="9" fillId="50" borderId="39" xfId="0" applyNumberFormat="1" applyFont="1" applyFill="1" applyBorder="1" applyAlignment="1">
      <alignment horizontal="center" vertical="center"/>
    </xf>
    <xf numFmtId="0" fontId="11" fillId="0" borderId="96" xfId="43" applyFont="1" applyFill="1" applyBorder="1" applyAlignment="1">
      <alignment horizontal="left" vertical="center" wrapText="1"/>
      <protection/>
    </xf>
    <xf numFmtId="0" fontId="11" fillId="0" borderId="98" xfId="43" applyFont="1" applyFill="1" applyBorder="1" applyAlignment="1">
      <alignment horizontal="left" vertical="center" wrapText="1"/>
      <protection/>
    </xf>
    <xf numFmtId="49" fontId="11" fillId="40" borderId="64" xfId="43" applyNumberFormat="1" applyFont="1" applyFill="1" applyBorder="1" applyAlignment="1">
      <alignment horizontal="center" vertical="center" textRotation="90" wrapText="1"/>
      <protection/>
    </xf>
    <xf numFmtId="49" fontId="11" fillId="40" borderId="95" xfId="43" applyNumberFormat="1" applyFont="1" applyFill="1" applyBorder="1" applyAlignment="1">
      <alignment horizontal="center" vertical="center" textRotation="90" wrapText="1"/>
      <protection/>
    </xf>
    <xf numFmtId="0" fontId="11" fillId="0" borderId="29" xfId="43" applyFont="1" applyFill="1" applyBorder="1" applyAlignment="1">
      <alignment horizontal="left" vertical="center" wrapText="1"/>
      <protection/>
    </xf>
    <xf numFmtId="49" fontId="9" fillId="108" borderId="10" xfId="0" applyNumberFormat="1" applyFont="1" applyFill="1" applyBorder="1" applyAlignment="1">
      <alignment horizontal="right" vertical="top"/>
    </xf>
    <xf numFmtId="0" fontId="11" fillId="108" borderId="18" xfId="0" applyFont="1" applyFill="1" applyBorder="1" applyAlignment="1">
      <alignment horizontal="center"/>
    </xf>
    <xf numFmtId="0" fontId="11" fillId="108" borderId="19" xfId="0" applyFont="1" applyFill="1" applyBorder="1" applyAlignment="1">
      <alignment horizontal="center"/>
    </xf>
    <xf numFmtId="0" fontId="11" fillId="108" borderId="13" xfId="0" applyFont="1" applyFill="1" applyBorder="1" applyAlignment="1">
      <alignment horizontal="center"/>
    </xf>
    <xf numFmtId="172" fontId="7" fillId="60" borderId="12" xfId="43" applyNumberFormat="1" applyFont="1" applyFill="1" applyBorder="1" applyAlignment="1">
      <alignment horizontal="center" vertical="center"/>
      <protection/>
    </xf>
    <xf numFmtId="172" fontId="7" fillId="60" borderId="45" xfId="43" applyNumberFormat="1" applyFont="1" applyFill="1" applyBorder="1" applyAlignment="1">
      <alignment horizontal="center" vertical="center"/>
      <protection/>
    </xf>
    <xf numFmtId="172" fontId="7" fillId="60" borderId="15" xfId="43" applyNumberFormat="1" applyFont="1" applyFill="1" applyBorder="1" applyAlignment="1">
      <alignment horizontal="center" vertical="center"/>
      <protection/>
    </xf>
    <xf numFmtId="0" fontId="70" fillId="67" borderId="12" xfId="43" applyFont="1" applyFill="1" applyBorder="1" applyAlignment="1">
      <alignment horizontal="left" vertical="center" wrapText="1"/>
      <protection/>
    </xf>
    <xf numFmtId="0" fontId="70" fillId="67" borderId="15" xfId="43" applyFont="1" applyFill="1" applyBorder="1" applyAlignment="1">
      <alignment horizontal="left" vertical="center" wrapText="1"/>
      <protection/>
    </xf>
    <xf numFmtId="0" fontId="70" fillId="67" borderId="12" xfId="43" applyFont="1" applyFill="1" applyBorder="1" applyAlignment="1">
      <alignment horizontal="center" vertical="center" wrapText="1"/>
      <protection/>
    </xf>
    <xf numFmtId="0" fontId="70" fillId="67" borderId="15" xfId="43" applyFont="1" applyFill="1" applyBorder="1" applyAlignment="1">
      <alignment horizontal="center" vertical="center" wrapText="1"/>
      <protection/>
    </xf>
    <xf numFmtId="0" fontId="70" fillId="105" borderId="12" xfId="43" applyFont="1" applyFill="1" applyBorder="1" applyAlignment="1">
      <alignment horizontal="center" vertical="center" wrapText="1"/>
      <protection/>
    </xf>
    <xf numFmtId="0" fontId="70" fillId="105" borderId="15" xfId="43" applyFont="1" applyFill="1" applyBorder="1" applyAlignment="1">
      <alignment horizontal="center" vertical="center" wrapText="1"/>
      <protection/>
    </xf>
    <xf numFmtId="0" fontId="7" fillId="35" borderId="12"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11" fillId="40" borderId="21" xfId="43" applyFont="1" applyFill="1" applyBorder="1" applyAlignment="1">
      <alignment horizontal="left" vertical="center" wrapText="1"/>
      <protection/>
    </xf>
    <xf numFmtId="0" fontId="11" fillId="40" borderId="43" xfId="43" applyFont="1" applyFill="1" applyBorder="1" applyAlignment="1">
      <alignment horizontal="left" vertical="center" wrapText="1"/>
      <protection/>
    </xf>
    <xf numFmtId="0" fontId="11" fillId="40" borderId="41" xfId="43" applyFont="1" applyFill="1" applyBorder="1" applyAlignment="1">
      <alignment horizontal="left" vertical="center" wrapText="1"/>
      <protection/>
    </xf>
    <xf numFmtId="0" fontId="11" fillId="40" borderId="12" xfId="43" applyFont="1" applyFill="1" applyBorder="1" applyAlignment="1">
      <alignment horizontal="center" vertical="center"/>
      <protection/>
    </xf>
    <xf numFmtId="0" fontId="11" fillId="40" borderId="45" xfId="43" applyFont="1" applyFill="1" applyBorder="1" applyAlignment="1">
      <alignment horizontal="center" vertical="center"/>
      <protection/>
    </xf>
    <xf numFmtId="0" fontId="11" fillId="40" borderId="15" xfId="43" applyFont="1" applyFill="1" applyBorder="1" applyAlignment="1">
      <alignment horizontal="center" vertical="center"/>
      <protection/>
    </xf>
    <xf numFmtId="0" fontId="11" fillId="7" borderId="12" xfId="43" applyFont="1" applyFill="1" applyBorder="1" applyAlignment="1">
      <alignment horizontal="center" vertical="center" wrapText="1"/>
      <protection/>
    </xf>
    <xf numFmtId="0" fontId="11" fillId="7" borderId="45" xfId="43" applyFont="1" applyFill="1" applyBorder="1" applyAlignment="1">
      <alignment horizontal="center" vertical="center" wrapText="1"/>
      <protection/>
    </xf>
    <xf numFmtId="0" fontId="11" fillId="7" borderId="15" xfId="43" applyFont="1" applyFill="1" applyBorder="1" applyAlignment="1">
      <alignment horizontal="center" vertical="center" wrapText="1"/>
      <protection/>
    </xf>
    <xf numFmtId="0" fontId="7" fillId="35" borderId="64" xfId="0" applyFont="1" applyFill="1" applyBorder="1" applyAlignment="1">
      <alignment horizontal="left" vertical="center" wrapText="1"/>
    </xf>
    <xf numFmtId="0" fontId="7" fillId="35" borderId="95" xfId="0" applyFont="1" applyFill="1" applyBorder="1" applyAlignment="1">
      <alignment horizontal="left" vertical="center" wrapText="1"/>
    </xf>
    <xf numFmtId="0" fontId="7" fillId="35" borderId="89" xfId="0" applyFont="1" applyFill="1" applyBorder="1" applyAlignment="1">
      <alignment horizontal="left" vertical="center" wrapText="1"/>
    </xf>
    <xf numFmtId="49" fontId="11" fillId="0" borderId="13" xfId="0" applyNumberFormat="1" applyFont="1" applyFill="1" applyBorder="1" applyAlignment="1">
      <alignment horizontal="center" vertical="center" textRotation="90" wrapText="1"/>
    </xf>
    <xf numFmtId="49" fontId="11" fillId="0" borderId="20" xfId="0" applyNumberFormat="1" applyFont="1" applyFill="1" applyBorder="1" applyAlignment="1">
      <alignment horizontal="center" vertical="center" textRotation="90" wrapText="1"/>
    </xf>
    <xf numFmtId="49" fontId="11" fillId="0" borderId="40" xfId="0" applyNumberFormat="1" applyFont="1" applyFill="1" applyBorder="1" applyAlignment="1">
      <alignment horizontal="center" vertical="center" textRotation="90" wrapText="1"/>
    </xf>
    <xf numFmtId="0" fontId="11" fillId="75" borderId="45" xfId="43" applyFont="1" applyFill="1" applyBorder="1" applyAlignment="1">
      <alignment horizontal="center" vertical="center"/>
      <protection/>
    </xf>
    <xf numFmtId="49" fontId="11" fillId="0" borderId="99"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49" fontId="11" fillId="0" borderId="100" xfId="0" applyNumberFormat="1" applyFont="1" applyFill="1" applyBorder="1" applyAlignment="1">
      <alignment horizontal="center" vertical="center"/>
    </xf>
    <xf numFmtId="49" fontId="11" fillId="42" borderId="10" xfId="0" applyNumberFormat="1" applyFont="1" applyFill="1" applyBorder="1" applyAlignment="1">
      <alignment horizontal="center" vertical="center"/>
    </xf>
    <xf numFmtId="49" fontId="11" fillId="58" borderId="10" xfId="0" applyNumberFormat="1" applyFont="1" applyFill="1" applyBorder="1" applyAlignment="1">
      <alignment horizontal="center" vertical="center" wrapText="1"/>
    </xf>
    <xf numFmtId="0" fontId="11" fillId="40" borderId="45" xfId="43" applyFont="1" applyFill="1" applyBorder="1" applyAlignment="1">
      <alignment horizontal="left" vertical="center" wrapText="1"/>
      <protection/>
    </xf>
    <xf numFmtId="0" fontId="11" fillId="34" borderId="45" xfId="43" applyFont="1" applyFill="1" applyBorder="1" applyAlignment="1">
      <alignment horizontal="center" vertical="center"/>
      <protection/>
    </xf>
    <xf numFmtId="0" fontId="9" fillId="55" borderId="18" xfId="0" applyFont="1" applyFill="1" applyBorder="1" applyAlignment="1">
      <alignment horizontal="left" vertical="top" wrapText="1"/>
    </xf>
    <xf numFmtId="0" fontId="9" fillId="55" borderId="19" xfId="0" applyFont="1" applyFill="1" applyBorder="1" applyAlignment="1">
      <alignment horizontal="left" vertical="top" wrapText="1"/>
    </xf>
    <xf numFmtId="0" fontId="9" fillId="55" borderId="13" xfId="0" applyFont="1" applyFill="1" applyBorder="1" applyAlignment="1">
      <alignment horizontal="left" vertical="top" wrapText="1"/>
    </xf>
    <xf numFmtId="0" fontId="9" fillId="42" borderId="18" xfId="0" applyFont="1" applyFill="1" applyBorder="1" applyAlignment="1">
      <alignment horizontal="left" vertical="center" wrapText="1"/>
    </xf>
    <xf numFmtId="0" fontId="9" fillId="42" borderId="19" xfId="0" applyFont="1" applyFill="1" applyBorder="1" applyAlignment="1">
      <alignment horizontal="left" vertical="center" wrapText="1"/>
    </xf>
    <xf numFmtId="0" fontId="9" fillId="42" borderId="13" xfId="0" applyFont="1" applyFill="1" applyBorder="1" applyAlignment="1">
      <alignment horizontal="left" vertical="center" wrapText="1"/>
    </xf>
    <xf numFmtId="0" fontId="11" fillId="50" borderId="18" xfId="0" applyFont="1" applyFill="1" applyBorder="1" applyAlignment="1">
      <alignment horizontal="left" vertical="center" wrapText="1"/>
    </xf>
    <xf numFmtId="0" fontId="11" fillId="50" borderId="19" xfId="0" applyFont="1" applyFill="1" applyBorder="1" applyAlignment="1">
      <alignment horizontal="left" vertical="center" wrapText="1"/>
    </xf>
    <xf numFmtId="0" fontId="11" fillId="50" borderId="13" xfId="0" applyFont="1" applyFill="1" applyBorder="1" applyAlignment="1">
      <alignment horizontal="left" vertical="center" wrapText="1"/>
    </xf>
    <xf numFmtId="0" fontId="70" fillId="66" borderId="10" xfId="0" applyFont="1" applyFill="1" applyBorder="1" applyAlignment="1">
      <alignment horizontal="center" vertical="center"/>
    </xf>
    <xf numFmtId="0" fontId="70" fillId="106" borderId="10" xfId="0" applyFont="1" applyFill="1" applyBorder="1" applyAlignment="1">
      <alignment horizontal="center" vertical="center"/>
    </xf>
    <xf numFmtId="0" fontId="70" fillId="66" borderId="10" xfId="0" applyFont="1" applyFill="1" applyBorder="1" applyAlignment="1">
      <alignment horizontal="left" vertical="center" wrapText="1"/>
    </xf>
    <xf numFmtId="49" fontId="11" fillId="34" borderId="10" xfId="0" applyNumberFormat="1" applyFont="1" applyFill="1" applyBorder="1" applyAlignment="1">
      <alignment horizontal="left" vertical="center" textRotation="90" wrapText="1"/>
    </xf>
    <xf numFmtId="49" fontId="7" fillId="0" borderId="10"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0" fontId="7" fillId="35" borderId="45" xfId="0" applyFont="1" applyFill="1" applyBorder="1" applyAlignment="1">
      <alignment horizontal="center" vertical="center" textRotation="90" wrapText="1"/>
    </xf>
    <xf numFmtId="0" fontId="7" fillId="35" borderId="15" xfId="0" applyFont="1" applyFill="1" applyBorder="1" applyAlignment="1">
      <alignment horizontal="center" vertical="center" textRotation="90" wrapText="1"/>
    </xf>
    <xf numFmtId="0" fontId="7" fillId="54" borderId="18" xfId="0" applyFont="1" applyFill="1" applyBorder="1" applyAlignment="1">
      <alignment horizontal="center" vertical="center" wrapText="1"/>
    </xf>
    <xf numFmtId="0" fontId="7" fillId="54" borderId="19" xfId="0" applyFont="1" applyFill="1" applyBorder="1" applyAlignment="1">
      <alignment horizontal="center" vertical="center" wrapText="1"/>
    </xf>
    <xf numFmtId="0" fontId="7" fillId="54" borderId="13" xfId="0" applyFont="1" applyFill="1" applyBorder="1" applyAlignment="1">
      <alignment horizontal="center" vertical="center" wrapText="1"/>
    </xf>
    <xf numFmtId="0" fontId="7" fillId="0" borderId="45" xfId="0" applyFont="1" applyFill="1" applyBorder="1" applyAlignment="1">
      <alignment horizontal="left" vertical="center" wrapText="1"/>
    </xf>
    <xf numFmtId="49" fontId="8" fillId="45" borderId="18" xfId="0" applyNumberFormat="1" applyFont="1" applyFill="1" applyBorder="1" applyAlignment="1">
      <alignment horizontal="right" vertical="center"/>
    </xf>
    <xf numFmtId="49" fontId="8" fillId="45" borderId="19" xfId="0" applyNumberFormat="1" applyFont="1" applyFill="1" applyBorder="1" applyAlignment="1">
      <alignment horizontal="right" vertical="center"/>
    </xf>
    <xf numFmtId="49" fontId="8" fillId="45" borderId="13" xfId="0" applyNumberFormat="1" applyFont="1" applyFill="1" applyBorder="1" applyAlignment="1">
      <alignment horizontal="right" vertical="center"/>
    </xf>
    <xf numFmtId="0" fontId="8" fillId="45" borderId="10" xfId="0" applyFont="1" applyFill="1" applyBorder="1" applyAlignment="1">
      <alignment horizontal="center"/>
    </xf>
    <xf numFmtId="0" fontId="7" fillId="0" borderId="12" xfId="0" applyFont="1" applyFill="1" applyBorder="1" applyAlignment="1">
      <alignment horizontal="center" vertical="center" textRotation="90" wrapText="1"/>
    </xf>
    <xf numFmtId="0" fontId="7" fillId="0" borderId="45" xfId="0" applyFont="1" applyFill="1" applyBorder="1" applyAlignment="1">
      <alignment horizontal="center" vertical="center" textRotation="90" wrapText="1"/>
    </xf>
    <xf numFmtId="0" fontId="7" fillId="0" borderId="15" xfId="0" applyFont="1" applyFill="1" applyBorder="1" applyAlignment="1">
      <alignment horizontal="center" vertical="center" textRotation="90" wrapText="1"/>
    </xf>
    <xf numFmtId="0" fontId="7" fillId="0" borderId="12"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15" xfId="0" applyFont="1" applyFill="1" applyBorder="1" applyAlignment="1">
      <alignment horizontal="center" vertical="center"/>
    </xf>
    <xf numFmtId="0" fontId="7" fillId="7" borderId="45" xfId="0" applyFont="1" applyFill="1" applyBorder="1" applyAlignment="1">
      <alignment horizontal="center" vertical="center"/>
    </xf>
    <xf numFmtId="0" fontId="8" fillId="38" borderId="10" xfId="0" applyFont="1" applyFill="1" applyBorder="1" applyAlignment="1">
      <alignment horizontal="center"/>
    </xf>
    <xf numFmtId="49" fontId="8" fillId="37" borderId="10" xfId="0" applyNumberFormat="1" applyFont="1" applyFill="1" applyBorder="1" applyAlignment="1">
      <alignment horizontal="left" vertical="center"/>
    </xf>
    <xf numFmtId="49" fontId="7" fillId="0" borderId="45" xfId="0" applyNumberFormat="1" applyFont="1" applyBorder="1" applyAlignment="1">
      <alignment horizontal="left" vertical="center" wrapText="1"/>
    </xf>
    <xf numFmtId="172" fontId="11" fillId="40" borderId="2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wrapText="1"/>
    </xf>
    <xf numFmtId="49" fontId="7" fillId="0" borderId="12" xfId="0" applyNumberFormat="1" applyFont="1" applyFill="1" applyBorder="1" applyAlignment="1">
      <alignment horizontal="center" vertical="center" textRotation="90"/>
    </xf>
    <xf numFmtId="49" fontId="7" fillId="0" borderId="45" xfId="0" applyNumberFormat="1" applyFont="1" applyFill="1" applyBorder="1" applyAlignment="1">
      <alignment horizontal="center" vertical="center" textRotation="90"/>
    </xf>
    <xf numFmtId="49" fontId="7" fillId="0" borderId="15" xfId="0" applyNumberFormat="1" applyFont="1" applyFill="1" applyBorder="1" applyAlignment="1">
      <alignment horizontal="center" vertical="center" textRotation="90"/>
    </xf>
    <xf numFmtId="49" fontId="8" fillId="36" borderId="10" xfId="0" applyNumberFormat="1" applyFont="1" applyFill="1" applyBorder="1" applyAlignment="1">
      <alignment horizontal="left" vertical="center"/>
    </xf>
    <xf numFmtId="49" fontId="7" fillId="5" borderId="12" xfId="0" applyNumberFormat="1" applyFont="1" applyFill="1" applyBorder="1" applyAlignment="1">
      <alignment horizontal="center" vertical="center"/>
    </xf>
    <xf numFmtId="49" fontId="7" fillId="5" borderId="15" xfId="0" applyNumberFormat="1" applyFont="1" applyFill="1" applyBorder="1" applyAlignment="1">
      <alignment horizontal="center" vertical="center"/>
    </xf>
    <xf numFmtId="172" fontId="11" fillId="40" borderId="11" xfId="0" applyNumberFormat="1" applyFont="1" applyFill="1" applyBorder="1" applyAlignment="1">
      <alignment horizontal="center" vertical="center"/>
    </xf>
    <xf numFmtId="0" fontId="7" fillId="35" borderId="64" xfId="0" applyNumberFormat="1" applyFont="1" applyFill="1" applyBorder="1" applyAlignment="1">
      <alignment horizontal="center" vertical="center" wrapText="1"/>
    </xf>
    <xf numFmtId="49" fontId="7" fillId="35" borderId="89" xfId="0" applyNumberFormat="1" applyFont="1" applyFill="1" applyBorder="1" applyAlignment="1">
      <alignment horizontal="center" vertical="center" wrapText="1"/>
    </xf>
    <xf numFmtId="49" fontId="7" fillId="70" borderId="18" xfId="0" applyNumberFormat="1" applyFont="1" applyFill="1" applyBorder="1" applyAlignment="1">
      <alignment horizontal="center" vertical="center" wrapText="1"/>
    </xf>
    <xf numFmtId="49" fontId="7" fillId="70" borderId="19" xfId="0" applyNumberFormat="1" applyFont="1" applyFill="1" applyBorder="1" applyAlignment="1">
      <alignment horizontal="center" vertical="center" wrapText="1"/>
    </xf>
    <xf numFmtId="49" fontId="7" fillId="70" borderId="13" xfId="0" applyNumberFormat="1" applyFont="1" applyFill="1" applyBorder="1" applyAlignment="1">
      <alignment horizontal="center" vertical="center" wrapText="1"/>
    </xf>
    <xf numFmtId="49" fontId="8" fillId="37" borderId="18" xfId="0" applyNumberFormat="1" applyFont="1" applyFill="1" applyBorder="1" applyAlignment="1">
      <alignment horizontal="center" vertical="center"/>
    </xf>
    <xf numFmtId="49" fontId="8" fillId="37" borderId="19" xfId="0" applyNumberFormat="1" applyFont="1" applyFill="1" applyBorder="1" applyAlignment="1">
      <alignment horizontal="center" vertical="center"/>
    </xf>
    <xf numFmtId="49" fontId="8" fillId="37" borderId="13" xfId="0" applyNumberFormat="1" applyFont="1" applyFill="1" applyBorder="1" applyAlignment="1">
      <alignment horizontal="center" vertical="center"/>
    </xf>
    <xf numFmtId="49" fontId="8" fillId="37" borderId="18" xfId="0" applyNumberFormat="1" applyFont="1" applyFill="1" applyBorder="1" applyAlignment="1">
      <alignment horizontal="right" vertical="center"/>
    </xf>
    <xf numFmtId="49" fontId="8" fillId="37" borderId="19" xfId="0" applyNumberFormat="1" applyFont="1" applyFill="1" applyBorder="1" applyAlignment="1">
      <alignment horizontal="right" vertical="center"/>
    </xf>
    <xf numFmtId="49" fontId="8" fillId="37" borderId="13" xfId="0" applyNumberFormat="1" applyFont="1" applyFill="1" applyBorder="1" applyAlignment="1">
      <alignment horizontal="right" vertical="center"/>
    </xf>
    <xf numFmtId="0" fontId="8" fillId="37" borderId="18" xfId="0" applyFont="1" applyFill="1" applyBorder="1" applyAlignment="1">
      <alignment horizontal="right" vertical="center"/>
    </xf>
    <xf numFmtId="0" fontId="8" fillId="37" borderId="19" xfId="0" applyFont="1" applyFill="1" applyBorder="1" applyAlignment="1">
      <alignment horizontal="right" vertical="center"/>
    </xf>
    <xf numFmtId="0" fontId="8" fillId="37" borderId="13" xfId="0" applyFont="1" applyFill="1" applyBorder="1" applyAlignment="1">
      <alignment horizontal="right" vertical="center"/>
    </xf>
    <xf numFmtId="0" fontId="8" fillId="37" borderId="18" xfId="0" applyFont="1" applyFill="1" applyBorder="1" applyAlignment="1">
      <alignment horizontal="center" vertical="center"/>
    </xf>
    <xf numFmtId="0" fontId="8" fillId="37" borderId="19" xfId="0" applyFont="1" applyFill="1" applyBorder="1" applyAlignment="1">
      <alignment horizontal="center" vertical="center"/>
    </xf>
    <xf numFmtId="0" fontId="8" fillId="37" borderId="13" xfId="0" applyFont="1" applyFill="1" applyBorder="1" applyAlignment="1">
      <alignment horizontal="center" vertical="center"/>
    </xf>
    <xf numFmtId="49" fontId="7" fillId="35" borderId="10" xfId="0" applyNumberFormat="1" applyFont="1" applyFill="1" applyBorder="1" applyAlignment="1">
      <alignment horizontal="left" vertical="center" wrapText="1"/>
    </xf>
    <xf numFmtId="49" fontId="7" fillId="35" borderId="12" xfId="0" applyNumberFormat="1" applyFont="1" applyFill="1" applyBorder="1" applyAlignment="1">
      <alignment horizontal="left" vertical="center" wrapText="1"/>
    </xf>
    <xf numFmtId="49" fontId="7" fillId="35" borderId="45" xfId="0" applyNumberFormat="1" applyFont="1" applyFill="1" applyBorder="1" applyAlignment="1">
      <alignment horizontal="left" vertical="center" wrapText="1"/>
    </xf>
    <xf numFmtId="49" fontId="7" fillId="35" borderId="15" xfId="0" applyNumberFormat="1" applyFont="1" applyFill="1" applyBorder="1" applyAlignment="1">
      <alignment horizontal="left" vertical="center" wrapText="1"/>
    </xf>
    <xf numFmtId="49" fontId="9" fillId="40" borderId="10" xfId="0" applyNumberFormat="1" applyFont="1" applyFill="1" applyBorder="1" applyAlignment="1">
      <alignment horizontal="center" vertical="center"/>
    </xf>
    <xf numFmtId="49" fontId="8" fillId="36" borderId="12" xfId="0" applyNumberFormat="1" applyFont="1" applyFill="1" applyBorder="1" applyAlignment="1">
      <alignment horizontal="center" vertical="center" wrapText="1"/>
    </xf>
    <xf numFmtId="49" fontId="8" fillId="36" borderId="45" xfId="0" applyNumberFormat="1" applyFont="1" applyFill="1" applyBorder="1" applyAlignment="1">
      <alignment horizontal="center" vertical="center" wrapText="1"/>
    </xf>
    <xf numFmtId="49" fontId="8" fillId="36" borderId="15" xfId="0" applyNumberFormat="1" applyFont="1" applyFill="1" applyBorder="1" applyAlignment="1">
      <alignment horizontal="center" vertical="center" wrapText="1"/>
    </xf>
    <xf numFmtId="49" fontId="8" fillId="37" borderId="12" xfId="0" applyNumberFormat="1" applyFont="1" applyFill="1" applyBorder="1" applyAlignment="1">
      <alignment horizontal="center" vertical="center" wrapText="1"/>
    </xf>
    <xf numFmtId="49" fontId="8" fillId="37" borderId="45" xfId="0" applyNumberFormat="1" applyFont="1" applyFill="1" applyBorder="1" applyAlignment="1">
      <alignment horizontal="center" vertical="center" wrapText="1"/>
    </xf>
    <xf numFmtId="49" fontId="8" fillId="37" borderId="15" xfId="0" applyNumberFormat="1"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45" xfId="0" applyFont="1" applyFill="1" applyBorder="1" applyAlignment="1">
      <alignment horizontal="center" vertical="center" wrapText="1"/>
    </xf>
    <xf numFmtId="49" fontId="8" fillId="0" borderId="96" xfId="0" applyNumberFormat="1" applyFont="1" applyBorder="1" applyAlignment="1">
      <alignment horizontal="center" vertical="center"/>
    </xf>
    <xf numFmtId="49" fontId="8" fillId="0" borderId="90" xfId="0" applyNumberFormat="1" applyFont="1" applyBorder="1" applyAlignment="1">
      <alignment horizontal="center" vertical="center"/>
    </xf>
    <xf numFmtId="49" fontId="11" fillId="0" borderId="29"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8" fillId="36" borderId="18" xfId="0" applyNumberFormat="1" applyFont="1" applyFill="1" applyBorder="1" applyAlignment="1">
      <alignment horizontal="right" vertical="center"/>
    </xf>
    <xf numFmtId="49" fontId="8" fillId="36" borderId="19" xfId="0" applyNumberFormat="1" applyFont="1" applyFill="1" applyBorder="1" applyAlignment="1">
      <alignment horizontal="right" vertical="center"/>
    </xf>
    <xf numFmtId="49" fontId="8" fillId="36" borderId="13" xfId="0" applyNumberFormat="1" applyFont="1" applyFill="1" applyBorder="1" applyAlignment="1">
      <alignment horizontal="right" vertical="center"/>
    </xf>
    <xf numFmtId="49" fontId="8" fillId="36" borderId="18" xfId="0" applyNumberFormat="1" applyFont="1" applyFill="1" applyBorder="1" applyAlignment="1">
      <alignment horizontal="center" vertical="center"/>
    </xf>
    <xf numFmtId="49" fontId="8" fillId="36" borderId="19" xfId="0" applyNumberFormat="1" applyFont="1" applyFill="1" applyBorder="1" applyAlignment="1">
      <alignment horizontal="center" vertical="center"/>
    </xf>
    <xf numFmtId="49" fontId="8" fillId="36" borderId="13" xfId="0" applyNumberFormat="1" applyFont="1" applyFill="1" applyBorder="1" applyAlignment="1">
      <alignment horizontal="center" vertical="center"/>
    </xf>
    <xf numFmtId="0" fontId="8" fillId="44" borderId="18" xfId="0" applyFont="1" applyFill="1" applyBorder="1" applyAlignment="1">
      <alignment horizontal="right" vertical="center"/>
    </xf>
    <xf numFmtId="0" fontId="8" fillId="44" borderId="19" xfId="0" applyFont="1" applyFill="1" applyBorder="1" applyAlignment="1">
      <alignment horizontal="right" vertical="center"/>
    </xf>
    <xf numFmtId="0" fontId="8" fillId="44" borderId="13" xfId="0" applyFont="1" applyFill="1" applyBorder="1" applyAlignment="1">
      <alignment horizontal="right" vertical="center"/>
    </xf>
    <xf numFmtId="0" fontId="8" fillId="44" borderId="10" xfId="0" applyFont="1" applyFill="1" applyBorder="1" applyAlignment="1">
      <alignment horizontal="center"/>
    </xf>
    <xf numFmtId="49" fontId="2" fillId="0" borderId="12"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7" fillId="0" borderId="10" xfId="0" applyNumberFormat="1" applyFont="1" applyBorder="1" applyAlignment="1">
      <alignment horizontal="left" vertical="top" wrapText="1"/>
    </xf>
    <xf numFmtId="49" fontId="8" fillId="0" borderId="96" xfId="0" applyNumberFormat="1" applyFont="1" applyBorder="1" applyAlignment="1">
      <alignment horizontal="left" vertical="center"/>
    </xf>
    <xf numFmtId="49" fontId="8" fillId="0" borderId="90" xfId="0" applyNumberFormat="1" applyFont="1" applyBorder="1" applyAlignment="1">
      <alignment horizontal="left" vertical="center"/>
    </xf>
    <xf numFmtId="172" fontId="7" fillId="0" borderId="97" xfId="0" applyNumberFormat="1" applyFont="1" applyFill="1" applyBorder="1" applyAlignment="1">
      <alignment horizontal="center" vertical="center"/>
    </xf>
    <xf numFmtId="172" fontId="7" fillId="0" borderId="101" xfId="0" applyNumberFormat="1" applyFont="1" applyFill="1" applyBorder="1" applyAlignment="1">
      <alignment horizontal="center" vertical="center"/>
    </xf>
    <xf numFmtId="172" fontId="7" fillId="0" borderId="17" xfId="0" applyNumberFormat="1" applyFont="1" applyBorder="1" applyAlignment="1">
      <alignment horizontal="center" vertical="center"/>
    </xf>
    <xf numFmtId="172" fontId="7" fillId="0" borderId="10" xfId="0" applyNumberFormat="1" applyFont="1" applyFill="1" applyBorder="1" applyAlignment="1">
      <alignment horizontal="center" vertical="center" wrapText="1"/>
    </xf>
    <xf numFmtId="172" fontId="7" fillId="0" borderId="29"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textRotation="90" wrapText="1"/>
    </xf>
    <xf numFmtId="49" fontId="7" fillId="0" borderId="12" xfId="0" applyNumberFormat="1" applyFont="1" applyBorder="1" applyAlignment="1">
      <alignment horizontal="left" vertical="top" wrapText="1"/>
    </xf>
    <xf numFmtId="49" fontId="7" fillId="0" borderId="15" xfId="0" applyNumberFormat="1" applyFont="1" applyBorder="1" applyAlignment="1">
      <alignment horizontal="left" vertical="top" wrapText="1"/>
    </xf>
    <xf numFmtId="172" fontId="7" fillId="35" borderId="64" xfId="0" applyNumberFormat="1" applyFont="1" applyFill="1" applyBorder="1" applyAlignment="1">
      <alignment horizontal="center" vertical="center" wrapText="1"/>
    </xf>
    <xf numFmtId="172" fontId="7" fillId="35" borderId="95" xfId="0" applyNumberFormat="1" applyFont="1" applyFill="1" applyBorder="1" applyAlignment="1">
      <alignment horizontal="center" vertical="center" wrapText="1"/>
    </xf>
    <xf numFmtId="172" fontId="7" fillId="35" borderId="89" xfId="0" applyNumberFormat="1" applyFont="1" applyFill="1" applyBorder="1" applyAlignment="1">
      <alignment horizontal="center" vertical="center" wrapText="1"/>
    </xf>
    <xf numFmtId="49" fontId="7" fillId="35" borderId="45" xfId="0" applyNumberFormat="1" applyFont="1" applyFill="1" applyBorder="1" applyAlignment="1">
      <alignment horizontal="center" vertical="center" wrapText="1"/>
    </xf>
    <xf numFmtId="0" fontId="7" fillId="51" borderId="22" xfId="0" applyFont="1" applyFill="1" applyBorder="1" applyAlignment="1">
      <alignment horizontal="center"/>
    </xf>
    <xf numFmtId="0" fontId="7" fillId="51" borderId="20" xfId="0" applyFont="1" applyFill="1" applyBorder="1" applyAlignment="1">
      <alignment horizontal="center"/>
    </xf>
    <xf numFmtId="0" fontId="7" fillId="51" borderId="21" xfId="0" applyFont="1" applyFill="1" applyBorder="1" applyAlignment="1">
      <alignment horizontal="center"/>
    </xf>
    <xf numFmtId="0" fontId="7" fillId="5" borderId="64" xfId="0" applyNumberFormat="1" applyFont="1" applyFill="1" applyBorder="1" applyAlignment="1">
      <alignment horizontal="center" vertical="center" wrapText="1"/>
    </xf>
    <xf numFmtId="49" fontId="7" fillId="5" borderId="89" xfId="0" applyNumberFormat="1" applyFont="1" applyFill="1" applyBorder="1" applyAlignment="1">
      <alignment horizontal="center" vertical="center" wrapText="1"/>
    </xf>
    <xf numFmtId="0" fontId="7" fillId="40" borderId="45" xfId="0" applyFont="1" applyFill="1" applyBorder="1" applyAlignment="1">
      <alignment horizontal="center"/>
    </xf>
    <xf numFmtId="49" fontId="8" fillId="35" borderId="12" xfId="0" applyNumberFormat="1" applyFont="1" applyFill="1" applyBorder="1" applyAlignment="1">
      <alignment horizontal="center" vertical="center" wrapText="1"/>
    </xf>
    <xf numFmtId="49" fontId="8" fillId="35" borderId="45" xfId="0" applyNumberFormat="1" applyFont="1" applyFill="1" applyBorder="1" applyAlignment="1">
      <alignment horizontal="center" vertical="center" wrapText="1"/>
    </xf>
    <xf numFmtId="49" fontId="8" fillId="35" borderId="15" xfId="0" applyNumberFormat="1" applyFont="1" applyFill="1" applyBorder="1" applyAlignment="1">
      <alignment horizontal="center" vertical="center" wrapText="1"/>
    </xf>
    <xf numFmtId="49" fontId="11" fillId="7" borderId="12" xfId="0" applyNumberFormat="1" applyFont="1" applyFill="1" applyBorder="1" applyAlignment="1">
      <alignment horizontal="center" vertical="center"/>
    </xf>
    <xf numFmtId="49" fontId="11" fillId="7" borderId="15" xfId="0" applyNumberFormat="1" applyFont="1" applyFill="1" applyBorder="1" applyAlignment="1">
      <alignment horizontal="center" vertical="center"/>
    </xf>
    <xf numFmtId="1" fontId="7" fillId="34" borderId="12" xfId="0" applyNumberFormat="1" applyFont="1" applyFill="1" applyBorder="1" applyAlignment="1">
      <alignment horizontal="left" vertical="center" wrapText="1"/>
    </xf>
    <xf numFmtId="1" fontId="7" fillId="34" borderId="15" xfId="0" applyNumberFormat="1" applyFont="1" applyFill="1" applyBorder="1" applyAlignment="1">
      <alignment horizontal="left" vertical="center" wrapText="1"/>
    </xf>
    <xf numFmtId="49" fontId="7" fillId="7" borderId="10"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1" fontId="7" fillId="0" borderId="12" xfId="0" applyNumberFormat="1" applyFont="1" applyBorder="1" applyAlignment="1">
      <alignment horizontal="left" vertical="center" wrapText="1"/>
    </xf>
    <xf numFmtId="1" fontId="7" fillId="0" borderId="15" xfId="0" applyNumberFormat="1" applyFont="1" applyBorder="1" applyAlignment="1">
      <alignment horizontal="left" vertical="center" wrapText="1"/>
    </xf>
    <xf numFmtId="49" fontId="8" fillId="56" borderId="18" xfId="0" applyNumberFormat="1" applyFont="1" applyFill="1" applyBorder="1" applyAlignment="1">
      <alignment horizontal="right" vertical="top"/>
    </xf>
    <xf numFmtId="49" fontId="8" fillId="56" borderId="19" xfId="0" applyNumberFormat="1" applyFont="1" applyFill="1" applyBorder="1" applyAlignment="1">
      <alignment horizontal="right" vertical="top"/>
    </xf>
    <xf numFmtId="49" fontId="8" fillId="56" borderId="13" xfId="0" applyNumberFormat="1" applyFont="1" applyFill="1" applyBorder="1" applyAlignment="1">
      <alignment horizontal="right" vertical="top"/>
    </xf>
    <xf numFmtId="172" fontId="8" fillId="56" borderId="10" xfId="0" applyNumberFormat="1" applyFont="1" applyFill="1" applyBorder="1" applyAlignment="1">
      <alignment horizontal="center" vertical="center"/>
    </xf>
    <xf numFmtId="0" fontId="8" fillId="36" borderId="10" xfId="0" applyFont="1" applyFill="1" applyBorder="1" applyAlignment="1">
      <alignment horizontal="center" vertical="center"/>
    </xf>
    <xf numFmtId="172" fontId="7" fillId="58" borderId="12" xfId="0" applyNumberFormat="1" applyFont="1" applyFill="1" applyBorder="1" applyAlignment="1">
      <alignment horizontal="left" vertical="center" wrapText="1"/>
    </xf>
    <xf numFmtId="172" fontId="7" fillId="58" borderId="15" xfId="0" applyNumberFormat="1" applyFont="1" applyFill="1" applyBorder="1" applyAlignment="1">
      <alignment horizontal="left" vertical="center" wrapText="1"/>
    </xf>
    <xf numFmtId="0" fontId="7" fillId="35" borderId="12" xfId="0" applyFont="1" applyFill="1" applyBorder="1" applyAlignment="1">
      <alignment horizontal="center" vertical="center"/>
    </xf>
    <xf numFmtId="0" fontId="7" fillId="35" borderId="12" xfId="0" applyFont="1" applyFill="1" applyBorder="1" applyAlignment="1">
      <alignment horizontal="left" vertical="center" wrapText="1"/>
    </xf>
    <xf numFmtId="0" fontId="7" fillId="35" borderId="15" xfId="0" applyFont="1" applyFill="1" applyBorder="1" applyAlignment="1">
      <alignment horizontal="left" vertical="center" wrapText="1"/>
    </xf>
    <xf numFmtId="49" fontId="8" fillId="42" borderId="18" xfId="0" applyNumberFormat="1" applyFont="1" applyFill="1" applyBorder="1" applyAlignment="1">
      <alignment horizontal="right" vertical="center"/>
    </xf>
    <xf numFmtId="49" fontId="8" fillId="42" borderId="19" xfId="0" applyNumberFormat="1" applyFont="1" applyFill="1" applyBorder="1" applyAlignment="1">
      <alignment horizontal="right" vertical="center"/>
    </xf>
    <xf numFmtId="49" fontId="8" fillId="42" borderId="13" xfId="0" applyNumberFormat="1" applyFont="1" applyFill="1" applyBorder="1" applyAlignment="1">
      <alignment horizontal="right" vertical="center"/>
    </xf>
    <xf numFmtId="172" fontId="8" fillId="42" borderId="18" xfId="0" applyNumberFormat="1" applyFont="1" applyFill="1" applyBorder="1" applyAlignment="1">
      <alignment horizontal="center" vertical="center"/>
    </xf>
    <xf numFmtId="172" fontId="8" fillId="42" borderId="19" xfId="0" applyNumberFormat="1" applyFont="1" applyFill="1" applyBorder="1" applyAlignment="1">
      <alignment horizontal="center" vertical="center"/>
    </xf>
    <xf numFmtId="172" fontId="8" fillId="42" borderId="13" xfId="0" applyNumberFormat="1" applyFont="1" applyFill="1" applyBorder="1" applyAlignment="1">
      <alignment horizontal="center" vertical="center"/>
    </xf>
    <xf numFmtId="0" fontId="8" fillId="37" borderId="10" xfId="0" applyFont="1" applyFill="1" applyBorder="1" applyAlignment="1">
      <alignment horizontal="left" vertical="center" wrapText="1"/>
    </xf>
    <xf numFmtId="172" fontId="8" fillId="42" borderId="10" xfId="0" applyNumberFormat="1" applyFont="1" applyFill="1" applyBorder="1" applyAlignment="1">
      <alignment horizontal="center" vertical="center"/>
    </xf>
    <xf numFmtId="0" fontId="8" fillId="37" borderId="10" xfId="0" applyFont="1" applyFill="1" applyBorder="1" applyAlignment="1">
      <alignment horizontal="center" vertical="center"/>
    </xf>
    <xf numFmtId="0" fontId="7" fillId="0" borderId="10" xfId="0" applyFont="1" applyFill="1" applyBorder="1" applyAlignment="1">
      <alignment horizontal="left" vertical="top" wrapText="1"/>
    </xf>
    <xf numFmtId="172" fontId="7" fillId="57" borderId="10" xfId="0" applyNumberFormat="1" applyFont="1" applyFill="1" applyBorder="1" applyAlignment="1">
      <alignment horizontal="center" vertical="center"/>
    </xf>
    <xf numFmtId="0" fontId="7" fillId="54" borderId="10" xfId="0" applyFont="1" applyFill="1" applyBorder="1" applyAlignment="1">
      <alignment horizontal="center" vertical="center"/>
    </xf>
    <xf numFmtId="172" fontId="7" fillId="58" borderId="45" xfId="0" applyNumberFormat="1" applyFont="1" applyFill="1" applyBorder="1" applyAlignment="1">
      <alignment horizontal="left" vertical="center" wrapText="1"/>
    </xf>
    <xf numFmtId="0" fontId="7" fillId="35" borderId="45" xfId="0" applyFont="1" applyFill="1" applyBorder="1" applyAlignment="1">
      <alignment horizontal="left" vertical="center" wrapText="1"/>
    </xf>
    <xf numFmtId="0" fontId="7" fillId="5" borderId="12" xfId="0" applyFont="1" applyFill="1" applyBorder="1" applyAlignment="1">
      <alignment horizontal="center" vertical="center"/>
    </xf>
    <xf numFmtId="0" fontId="7" fillId="5" borderId="45" xfId="0" applyFont="1" applyFill="1" applyBorder="1" applyAlignment="1">
      <alignment horizontal="center" vertical="center"/>
    </xf>
    <xf numFmtId="0" fontId="7" fillId="5" borderId="15" xfId="0" applyFont="1" applyFill="1" applyBorder="1" applyAlignment="1">
      <alignment horizontal="center" vertical="center"/>
    </xf>
    <xf numFmtId="0" fontId="7" fillId="35" borderId="45" xfId="0" applyFont="1" applyFill="1" applyBorder="1" applyAlignment="1">
      <alignment horizontal="center" vertical="center"/>
    </xf>
    <xf numFmtId="0" fontId="7" fillId="0" borderId="10" xfId="0" applyFont="1" applyFill="1" applyBorder="1" applyAlignment="1">
      <alignment horizontal="left" vertical="center" textRotation="90" wrapText="1"/>
    </xf>
    <xf numFmtId="0" fontId="7" fillId="0" borderId="1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5" xfId="0" applyFont="1" applyBorder="1" applyAlignment="1">
      <alignment horizontal="center" vertical="center" wrapText="1"/>
    </xf>
    <xf numFmtId="0" fontId="8" fillId="37" borderId="10" xfId="0" applyNumberFormat="1" applyFont="1" applyFill="1" applyBorder="1" applyAlignment="1">
      <alignment horizontal="left" vertical="center" wrapText="1"/>
    </xf>
    <xf numFmtId="172" fontId="7" fillId="0" borderId="10" xfId="0" applyNumberFormat="1" applyFont="1" applyBorder="1" applyAlignment="1">
      <alignment horizontal="left" vertical="center" wrapText="1"/>
    </xf>
    <xf numFmtId="172" fontId="7" fillId="109" borderId="10" xfId="0" applyNumberFormat="1" applyFont="1" applyFill="1" applyBorder="1" applyAlignment="1">
      <alignment horizontal="center" vertical="center"/>
    </xf>
    <xf numFmtId="49" fontId="7" fillId="7" borderId="12" xfId="0" applyNumberFormat="1" applyFont="1" applyFill="1" applyBorder="1" applyAlignment="1">
      <alignment horizontal="center" vertical="center"/>
    </xf>
    <xf numFmtId="49" fontId="7" fillId="7" borderId="45" xfId="0" applyNumberFormat="1" applyFont="1" applyFill="1" applyBorder="1" applyAlignment="1">
      <alignment horizontal="center" vertical="center"/>
    </xf>
    <xf numFmtId="49" fontId="7" fillId="7" borderId="15" xfId="0" applyNumberFormat="1" applyFont="1" applyFill="1" applyBorder="1" applyAlignment="1">
      <alignment horizontal="center" vertical="center"/>
    </xf>
    <xf numFmtId="172" fontId="7" fillId="0" borderId="12" xfId="0" applyNumberFormat="1" applyFont="1" applyBorder="1" applyAlignment="1">
      <alignment horizontal="left" vertical="center" wrapText="1"/>
    </xf>
    <xf numFmtId="172" fontId="7" fillId="0" borderId="45" xfId="0" applyNumberFormat="1" applyFont="1" applyBorder="1" applyAlignment="1">
      <alignment horizontal="left" vertical="center" wrapText="1"/>
    </xf>
    <xf numFmtId="172" fontId="7" fillId="0" borderId="15" xfId="0" applyNumberFormat="1" applyFont="1" applyBorder="1" applyAlignment="1">
      <alignment horizontal="left" vertical="center" wrapText="1"/>
    </xf>
    <xf numFmtId="172" fontId="7" fillId="0" borderId="12" xfId="0" applyNumberFormat="1" applyFont="1" applyBorder="1" applyAlignment="1">
      <alignment horizontal="left" vertical="center"/>
    </xf>
    <xf numFmtId="172" fontId="7" fillId="0" borderId="45" xfId="0" applyNumberFormat="1" applyFont="1" applyBorder="1" applyAlignment="1">
      <alignment horizontal="left" vertical="center"/>
    </xf>
    <xf numFmtId="172" fontId="7" fillId="0" borderId="15" xfId="0" applyNumberFormat="1" applyFont="1" applyBorder="1" applyAlignment="1">
      <alignment horizontal="left" vertical="center"/>
    </xf>
    <xf numFmtId="2" fontId="8" fillId="37" borderId="10" xfId="0" applyNumberFormat="1" applyFont="1" applyFill="1" applyBorder="1" applyAlignment="1">
      <alignment vertical="center" wrapText="1"/>
    </xf>
    <xf numFmtId="172" fontId="7" fillId="0" borderId="10" xfId="0" applyNumberFormat="1" applyFont="1" applyBorder="1" applyAlignment="1">
      <alignment horizontal="left" vertical="center"/>
    </xf>
    <xf numFmtId="49" fontId="7" fillId="5" borderId="10" xfId="0" applyNumberFormat="1" applyFont="1" applyFill="1" applyBorder="1" applyAlignment="1">
      <alignment horizontal="center" vertical="center"/>
    </xf>
    <xf numFmtId="49" fontId="7" fillId="7" borderId="10" xfId="0" applyNumberFormat="1" applyFont="1" applyFill="1" applyBorder="1" applyAlignment="1">
      <alignment horizontal="center" vertical="center"/>
    </xf>
    <xf numFmtId="49" fontId="7" fillId="0" borderId="12" xfId="0" applyNumberFormat="1" applyFont="1" applyBorder="1" applyAlignment="1">
      <alignment horizontal="left" vertical="center" wrapText="1"/>
    </xf>
    <xf numFmtId="49" fontId="7" fillId="0" borderId="45"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8" fillId="37" borderId="15" xfId="0" applyNumberFormat="1" applyFont="1" applyFill="1" applyBorder="1" applyAlignment="1">
      <alignment horizontal="center" vertical="top"/>
    </xf>
    <xf numFmtId="49" fontId="8" fillId="0" borderId="12" xfId="0" applyNumberFormat="1" applyFont="1" applyBorder="1" applyAlignment="1">
      <alignment horizontal="center" vertical="top"/>
    </xf>
    <xf numFmtId="49" fontId="8" fillId="0" borderId="45" xfId="0" applyNumberFormat="1" applyFont="1" applyBorder="1" applyAlignment="1">
      <alignment horizontal="center" vertical="top"/>
    </xf>
    <xf numFmtId="49" fontId="8" fillId="0" borderId="15" xfId="0" applyNumberFormat="1" applyFont="1" applyBorder="1" applyAlignment="1">
      <alignment horizontal="center" vertical="top"/>
    </xf>
    <xf numFmtId="0" fontId="7" fillId="0" borderId="12" xfId="0" applyFont="1" applyFill="1" applyBorder="1" applyAlignment="1">
      <alignment horizontal="left" vertical="top" wrapText="1"/>
    </xf>
    <xf numFmtId="0" fontId="7" fillId="0" borderId="45" xfId="0" applyFont="1" applyFill="1" applyBorder="1" applyAlignment="1">
      <alignment horizontal="left" vertical="top" wrapText="1"/>
    </xf>
    <xf numFmtId="0" fontId="7" fillId="0" borderId="15" xfId="0" applyFont="1" applyFill="1" applyBorder="1" applyAlignment="1">
      <alignment horizontal="left" vertical="top" wrapText="1"/>
    </xf>
    <xf numFmtId="49" fontId="7" fillId="0" borderId="12" xfId="0" applyNumberFormat="1" applyFont="1" applyBorder="1" applyAlignment="1">
      <alignment horizontal="center" vertical="center" textRotation="90" wrapText="1"/>
    </xf>
    <xf numFmtId="49" fontId="7" fillId="0" borderId="45" xfId="0" applyNumberFormat="1" applyFont="1" applyBorder="1" applyAlignment="1">
      <alignment horizontal="center" vertical="center" textRotation="90" wrapText="1"/>
    </xf>
    <xf numFmtId="49" fontId="7" fillId="0" borderId="15" xfId="0" applyNumberFormat="1" applyFont="1" applyBorder="1" applyAlignment="1">
      <alignment horizontal="center" vertical="center" textRotation="90" wrapText="1"/>
    </xf>
    <xf numFmtId="49" fontId="7" fillId="5" borderId="12" xfId="0" applyNumberFormat="1" applyFont="1" applyFill="1" applyBorder="1" applyAlignment="1">
      <alignment horizontal="center" vertical="center"/>
    </xf>
    <xf numFmtId="49" fontId="7" fillId="5" borderId="45" xfId="0" applyNumberFormat="1" applyFont="1" applyFill="1" applyBorder="1" applyAlignment="1">
      <alignment horizontal="center" vertical="center"/>
    </xf>
    <xf numFmtId="49" fontId="7" fillId="5" borderId="15" xfId="0" applyNumberFormat="1" applyFont="1" applyFill="1" applyBorder="1" applyAlignment="1">
      <alignment horizontal="center" vertical="center"/>
    </xf>
    <xf numFmtId="172" fontId="7" fillId="0" borderId="12" xfId="0" applyNumberFormat="1" applyFont="1" applyBorder="1" applyAlignment="1">
      <alignment horizontal="center" vertical="center" wrapText="1"/>
    </xf>
    <xf numFmtId="172" fontId="7" fillId="0" borderId="45" xfId="0" applyNumberFormat="1" applyFont="1" applyBorder="1" applyAlignment="1">
      <alignment horizontal="center" vertical="center" wrapText="1"/>
    </xf>
    <xf numFmtId="172" fontId="7" fillId="0" borderId="15" xfId="0" applyNumberFormat="1" applyFont="1" applyBorder="1" applyAlignment="1">
      <alignment horizontal="center" vertical="center" wrapText="1"/>
    </xf>
    <xf numFmtId="0" fontId="7" fillId="7" borderId="12"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15" xfId="0" applyFont="1" applyFill="1" applyBorder="1" applyAlignment="1">
      <alignment horizontal="center" vertical="center" wrapText="1"/>
    </xf>
    <xf numFmtId="172" fontId="7" fillId="92" borderId="12" xfId="0" applyNumberFormat="1" applyFont="1" applyFill="1" applyBorder="1" applyAlignment="1">
      <alignment horizontal="left" vertical="center" wrapText="1"/>
    </xf>
    <xf numFmtId="172" fontId="7" fillId="92" borderId="45" xfId="0" applyNumberFormat="1" applyFont="1" applyFill="1" applyBorder="1" applyAlignment="1">
      <alignment horizontal="left" vertical="center" wrapText="1"/>
    </xf>
    <xf numFmtId="172" fontId="7" fillId="92" borderId="15" xfId="0" applyNumberFormat="1" applyFont="1" applyFill="1" applyBorder="1" applyAlignment="1">
      <alignment horizontal="left" vertical="center" wrapText="1"/>
    </xf>
    <xf numFmtId="0" fontId="7" fillId="60" borderId="10" xfId="0" applyFont="1" applyFill="1" applyBorder="1" applyAlignment="1">
      <alignment horizontal="left" vertical="top" wrapText="1"/>
    </xf>
    <xf numFmtId="49" fontId="8" fillId="42" borderId="10" xfId="0" applyNumberFormat="1" applyFont="1" applyFill="1" applyBorder="1" applyAlignment="1">
      <alignment horizontal="right" vertical="center"/>
    </xf>
    <xf numFmtId="0" fontId="8" fillId="36" borderId="10" xfId="0" applyFont="1" applyFill="1" applyBorder="1" applyAlignment="1">
      <alignment horizontal="left" vertical="center" wrapText="1"/>
    </xf>
    <xf numFmtId="172" fontId="7" fillId="109" borderId="10" xfId="0" applyNumberFormat="1" applyFont="1" applyFill="1" applyBorder="1" applyAlignment="1">
      <alignment horizontal="left" vertical="center"/>
    </xf>
    <xf numFmtId="0" fontId="7" fillId="54" borderId="10" xfId="0" applyFont="1" applyFill="1" applyBorder="1" applyAlignment="1">
      <alignment horizontal="left" vertical="center"/>
    </xf>
    <xf numFmtId="49" fontId="7" fillId="3" borderId="12" xfId="0" applyNumberFormat="1" applyFont="1" applyFill="1" applyBorder="1" applyAlignment="1">
      <alignment horizontal="center" vertical="center"/>
    </xf>
    <xf numFmtId="49" fontId="7" fillId="3" borderId="45" xfId="0" applyNumberFormat="1" applyFont="1" applyFill="1" applyBorder="1" applyAlignment="1">
      <alignment horizontal="center" vertical="center"/>
    </xf>
    <xf numFmtId="49" fontId="7" fillId="3" borderId="15" xfId="0" applyNumberFormat="1" applyFont="1" applyFill="1" applyBorder="1" applyAlignment="1">
      <alignment horizontal="center" vertical="center"/>
    </xf>
    <xf numFmtId="49" fontId="7" fillId="0" borderId="12"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8" fillId="0" borderId="18" xfId="0" applyNumberFormat="1" applyFont="1" applyBorder="1" applyAlignment="1">
      <alignment horizontal="center" vertical="top"/>
    </xf>
    <xf numFmtId="49" fontId="8" fillId="0" borderId="19" xfId="0" applyNumberFormat="1" applyFont="1" applyBorder="1" applyAlignment="1">
      <alignment horizontal="center" vertical="top"/>
    </xf>
    <xf numFmtId="49" fontId="8" fillId="0" borderId="13" xfId="0" applyNumberFormat="1" applyFont="1" applyBorder="1" applyAlignment="1">
      <alignment horizontal="center" vertical="top"/>
    </xf>
    <xf numFmtId="49" fontId="7" fillId="0" borderId="10" xfId="0" applyNumberFormat="1" applyFont="1" applyBorder="1" applyAlignment="1">
      <alignment horizontal="left" vertical="center" wrapText="1"/>
    </xf>
    <xf numFmtId="172" fontId="7" fillId="0" borderId="67" xfId="0" applyNumberFormat="1" applyFont="1" applyBorder="1" applyAlignment="1">
      <alignment horizontal="center" vertical="center"/>
    </xf>
    <xf numFmtId="49" fontId="7" fillId="0" borderId="10" xfId="0" applyNumberFormat="1" applyFont="1" applyBorder="1" applyAlignment="1">
      <alignment horizontal="left" vertical="center"/>
    </xf>
    <xf numFmtId="49" fontId="8" fillId="56" borderId="10" xfId="0" applyNumberFormat="1" applyFont="1" applyFill="1" applyBorder="1" applyAlignment="1">
      <alignment horizontal="center" vertical="top"/>
    </xf>
    <xf numFmtId="49" fontId="8" fillId="0" borderId="10" xfId="0" applyNumberFormat="1" applyFont="1" applyBorder="1" applyAlignment="1">
      <alignment horizontal="center" vertical="center" wrapText="1"/>
    </xf>
    <xf numFmtId="49" fontId="7" fillId="0" borderId="67" xfId="0" applyNumberFormat="1" applyFont="1" applyBorder="1" applyAlignment="1">
      <alignment horizontal="center" vertical="center"/>
    </xf>
    <xf numFmtId="49" fontId="7" fillId="0" borderId="12" xfId="0" applyNumberFormat="1" applyFont="1" applyBorder="1" applyAlignment="1">
      <alignment horizontal="center" vertical="center" wrapText="1"/>
    </xf>
    <xf numFmtId="49" fontId="7" fillId="0" borderId="45"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8" fillId="108" borderId="18" xfId="0" applyNumberFormat="1" applyFont="1" applyFill="1" applyBorder="1" applyAlignment="1">
      <alignment horizontal="right" vertical="top"/>
    </xf>
    <xf numFmtId="49" fontId="8" fillId="108" borderId="19" xfId="0" applyNumberFormat="1" applyFont="1" applyFill="1" applyBorder="1" applyAlignment="1">
      <alignment horizontal="right" vertical="top"/>
    </xf>
    <xf numFmtId="49" fontId="8" fillId="108" borderId="13" xfId="0" applyNumberFormat="1" applyFont="1" applyFill="1" applyBorder="1" applyAlignment="1">
      <alignment horizontal="right" vertical="top"/>
    </xf>
    <xf numFmtId="172" fontId="8" fillId="108" borderId="10" xfId="0" applyNumberFormat="1" applyFont="1" applyFill="1" applyBorder="1" applyAlignment="1">
      <alignment horizontal="center" vertical="center"/>
    </xf>
    <xf numFmtId="49" fontId="7" fillId="0" borderId="12" xfId="0" applyNumberFormat="1" applyFont="1" applyBorder="1" applyAlignment="1">
      <alignment horizontal="left" vertical="top" wrapText="1"/>
    </xf>
    <xf numFmtId="49" fontId="7" fillId="0" borderId="45" xfId="0" applyNumberFormat="1" applyFont="1" applyBorder="1" applyAlignment="1">
      <alignment horizontal="left" vertical="top" wrapText="1"/>
    </xf>
    <xf numFmtId="49" fontId="7" fillId="0" borderId="15" xfId="0" applyNumberFormat="1" applyFont="1" applyBorder="1" applyAlignment="1">
      <alignment horizontal="left" vertical="top" wrapText="1"/>
    </xf>
    <xf numFmtId="172" fontId="7" fillId="35" borderId="12" xfId="44" applyNumberFormat="1" applyFont="1" applyFill="1" applyBorder="1" applyAlignment="1">
      <alignment horizontal="left" vertical="top" wrapText="1"/>
      <protection/>
    </xf>
    <xf numFmtId="172" fontId="7" fillId="35" borderId="15" xfId="44" applyNumberFormat="1" applyFont="1" applyFill="1" applyBorder="1" applyAlignment="1">
      <alignment horizontal="left" vertical="top" wrapText="1"/>
      <protection/>
    </xf>
    <xf numFmtId="49" fontId="8" fillId="56" borderId="18" xfId="0" applyNumberFormat="1" applyFont="1" applyFill="1" applyBorder="1" applyAlignment="1">
      <alignment horizontal="right" vertical="center"/>
    </xf>
    <xf numFmtId="49" fontId="8" fillId="56" borderId="19" xfId="0" applyNumberFormat="1" applyFont="1" applyFill="1" applyBorder="1" applyAlignment="1">
      <alignment horizontal="right" vertical="center"/>
    </xf>
    <xf numFmtId="49" fontId="8" fillId="56" borderId="13" xfId="0" applyNumberFormat="1" applyFont="1" applyFill="1" applyBorder="1" applyAlignment="1">
      <alignment horizontal="right" vertical="center"/>
    </xf>
    <xf numFmtId="172" fontId="7" fillId="109" borderId="18" xfId="0" applyNumberFormat="1" applyFont="1" applyFill="1" applyBorder="1" applyAlignment="1">
      <alignment horizontal="center" vertical="center"/>
    </xf>
    <xf numFmtId="172" fontId="7" fillId="109" borderId="19" xfId="0" applyNumberFormat="1" applyFont="1" applyFill="1" applyBorder="1" applyAlignment="1">
      <alignment horizontal="center" vertical="center"/>
    </xf>
    <xf numFmtId="172" fontId="7" fillId="109" borderId="13" xfId="0" applyNumberFormat="1" applyFont="1" applyFill="1" applyBorder="1" applyAlignment="1">
      <alignment horizontal="center" vertical="center"/>
    </xf>
    <xf numFmtId="172" fontId="6" fillId="40" borderId="97" xfId="0" applyNumberFormat="1" applyFont="1" applyFill="1" applyBorder="1" applyAlignment="1">
      <alignment horizontal="center" vertical="center"/>
    </xf>
    <xf numFmtId="172" fontId="6" fillId="40" borderId="95" xfId="0" applyNumberFormat="1" applyFont="1" applyFill="1" applyBorder="1" applyAlignment="1">
      <alignment horizontal="center" vertical="center"/>
    </xf>
    <xf numFmtId="172" fontId="6" fillId="40" borderId="101" xfId="0" applyNumberFormat="1" applyFont="1" applyFill="1" applyBorder="1" applyAlignment="1">
      <alignment horizontal="center" vertical="center"/>
    </xf>
    <xf numFmtId="49" fontId="2" fillId="0" borderId="10" xfId="0" applyNumberFormat="1" applyFont="1" applyBorder="1" applyAlignment="1">
      <alignment horizontal="center" vertical="center" textRotation="90" wrapText="1"/>
    </xf>
    <xf numFmtId="0" fontId="2" fillId="0" borderId="10" xfId="0" applyFont="1" applyBorder="1" applyAlignment="1">
      <alignment horizontal="left" vertical="top"/>
    </xf>
    <xf numFmtId="0" fontId="2" fillId="35" borderId="12" xfId="0" applyFont="1" applyFill="1" applyBorder="1" applyAlignment="1">
      <alignment horizontal="center" vertical="top"/>
    </xf>
    <xf numFmtId="0" fontId="2" fillId="35" borderId="15" xfId="0" applyFont="1" applyFill="1" applyBorder="1" applyAlignment="1">
      <alignment horizontal="center" vertical="top"/>
    </xf>
    <xf numFmtId="0" fontId="2" fillId="34" borderId="12" xfId="0" applyFont="1" applyFill="1" applyBorder="1" applyAlignment="1">
      <alignment horizontal="center" vertical="top"/>
    </xf>
    <xf numFmtId="0" fontId="2" fillId="34" borderId="15" xfId="0" applyFont="1" applyFill="1" applyBorder="1" applyAlignment="1">
      <alignment horizontal="center" vertical="top"/>
    </xf>
    <xf numFmtId="0" fontId="2" fillId="84" borderId="18" xfId="0" applyFont="1" applyFill="1" applyBorder="1" applyAlignment="1">
      <alignment horizontal="center" vertical="top"/>
    </xf>
    <xf numFmtId="0" fontId="2" fillId="84" borderId="19" xfId="0" applyFont="1" applyFill="1" applyBorder="1" applyAlignment="1">
      <alignment horizontal="center" vertical="top"/>
    </xf>
    <xf numFmtId="0" fontId="2" fillId="84" borderId="13" xfId="0" applyFont="1" applyFill="1" applyBorder="1" applyAlignment="1">
      <alignment horizontal="center" vertical="top"/>
    </xf>
    <xf numFmtId="172" fontId="6" fillId="4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5" xfId="0"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36" borderId="18" xfId="0" applyNumberFormat="1" applyFont="1" applyFill="1" applyBorder="1" applyAlignment="1">
      <alignment horizontal="right" vertical="center"/>
    </xf>
    <xf numFmtId="49" fontId="3" fillId="36" borderId="19" xfId="0" applyNumberFormat="1" applyFont="1" applyFill="1" applyBorder="1" applyAlignment="1">
      <alignment horizontal="right" vertical="center"/>
    </xf>
    <xf numFmtId="49" fontId="3" fillId="36" borderId="13" xfId="0" applyNumberFormat="1" applyFont="1" applyFill="1" applyBorder="1" applyAlignment="1">
      <alignment horizontal="right" vertical="center"/>
    </xf>
    <xf numFmtId="0" fontId="3" fillId="55" borderId="18" xfId="0" applyFont="1" applyFill="1" applyBorder="1" applyAlignment="1">
      <alignment horizontal="center" vertical="center"/>
    </xf>
    <xf numFmtId="0" fontId="3" fillId="55" borderId="19" xfId="0" applyFont="1" applyFill="1" applyBorder="1" applyAlignment="1">
      <alignment horizontal="center" vertical="center"/>
    </xf>
    <xf numFmtId="0" fontId="3" fillId="55" borderId="13" xfId="0" applyFont="1" applyFill="1" applyBorder="1" applyAlignment="1">
      <alignment horizontal="center" vertical="center"/>
    </xf>
    <xf numFmtId="49" fontId="3" fillId="36" borderId="18" xfId="0" applyNumberFormat="1" applyFont="1" applyFill="1" applyBorder="1" applyAlignment="1">
      <alignment horizontal="left" vertical="center"/>
    </xf>
    <xf numFmtId="49" fontId="3" fillId="36" borderId="19" xfId="0" applyNumberFormat="1" applyFont="1" applyFill="1" applyBorder="1" applyAlignment="1">
      <alignment horizontal="left" vertical="center"/>
    </xf>
    <xf numFmtId="49" fontId="3" fillId="36" borderId="13" xfId="0" applyNumberFormat="1" applyFont="1" applyFill="1" applyBorder="1" applyAlignment="1">
      <alignment horizontal="left" vertical="center"/>
    </xf>
    <xf numFmtId="0" fontId="3" fillId="37" borderId="10" xfId="0" applyFont="1" applyFill="1" applyBorder="1" applyAlignment="1">
      <alignment vertical="center"/>
    </xf>
    <xf numFmtId="49" fontId="3" fillId="37" borderId="18" xfId="0" applyNumberFormat="1" applyFont="1" applyFill="1" applyBorder="1" applyAlignment="1">
      <alignment horizontal="right" vertical="center"/>
    </xf>
    <xf numFmtId="49" fontId="3" fillId="37" borderId="19" xfId="0" applyNumberFormat="1" applyFont="1" applyFill="1" applyBorder="1" applyAlignment="1">
      <alignment horizontal="right" vertical="center"/>
    </xf>
    <xf numFmtId="49" fontId="3" fillId="37" borderId="13" xfId="0" applyNumberFormat="1" applyFont="1" applyFill="1" applyBorder="1" applyAlignment="1">
      <alignment horizontal="right" vertical="center"/>
    </xf>
    <xf numFmtId="0" fontId="2" fillId="0" borderId="10" xfId="0" applyFont="1" applyBorder="1" applyAlignment="1">
      <alignment vertical="center"/>
    </xf>
    <xf numFmtId="49" fontId="2" fillId="0" borderId="11" xfId="0" applyNumberFormat="1" applyFont="1" applyBorder="1" applyAlignment="1">
      <alignment horizontal="center" vertical="center" textRotation="90" wrapText="1"/>
    </xf>
    <xf numFmtId="0" fontId="3" fillId="37" borderId="18" xfId="0"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0" fontId="2" fillId="0" borderId="10" xfId="0" applyFont="1" applyBorder="1" applyAlignment="1">
      <alignment horizontal="left" vertical="center" textRotation="90" wrapText="1"/>
    </xf>
    <xf numFmtId="0" fontId="2" fillId="0" borderId="10" xfId="0" applyFont="1" applyBorder="1" applyAlignment="1">
      <alignment horizontal="center" vertical="center" wrapText="1"/>
    </xf>
    <xf numFmtId="49" fontId="3" fillId="0" borderId="10" xfId="0" applyNumberFormat="1" applyFont="1" applyFill="1" applyBorder="1" applyAlignment="1">
      <alignment horizontal="center" vertical="top"/>
    </xf>
    <xf numFmtId="0" fontId="2" fillId="57" borderId="18" xfId="0" applyFont="1" applyFill="1" applyBorder="1" applyAlignment="1">
      <alignment horizontal="center"/>
    </xf>
    <xf numFmtId="0" fontId="2" fillId="57" borderId="19" xfId="0" applyFont="1" applyFill="1" applyBorder="1" applyAlignment="1">
      <alignment horizontal="center"/>
    </xf>
    <xf numFmtId="0" fontId="2" fillId="57" borderId="13" xfId="0" applyFont="1" applyFill="1" applyBorder="1" applyAlignment="1">
      <alignment horizontal="center"/>
    </xf>
    <xf numFmtId="0" fontId="3" fillId="98" borderId="18" xfId="0" applyFont="1" applyFill="1" applyBorder="1" applyAlignment="1">
      <alignment horizontal="center" vertical="center"/>
    </xf>
    <xf numFmtId="0" fontId="3" fillId="98" borderId="19" xfId="0" applyFont="1" applyFill="1" applyBorder="1" applyAlignment="1">
      <alignment horizontal="center" vertical="center"/>
    </xf>
    <xf numFmtId="0" fontId="3" fillId="98" borderId="13" xfId="0" applyFont="1" applyFill="1" applyBorder="1" applyAlignment="1">
      <alignment horizontal="center" vertical="center"/>
    </xf>
    <xf numFmtId="0" fontId="2" fillId="57" borderId="18" xfId="0" applyFont="1" applyFill="1" applyBorder="1" applyAlignment="1">
      <alignment horizontal="center" vertical="center"/>
    </xf>
    <xf numFmtId="0" fontId="2" fillId="57" borderId="19" xfId="0" applyFont="1" applyFill="1" applyBorder="1" applyAlignment="1">
      <alignment horizontal="center" vertical="center"/>
    </xf>
    <xf numFmtId="0" fontId="2" fillId="57" borderId="13" xfId="0" applyFont="1" applyFill="1" applyBorder="1" applyAlignment="1">
      <alignment horizontal="center" vertical="center"/>
    </xf>
    <xf numFmtId="49" fontId="2" fillId="0" borderId="12" xfId="0" applyNumberFormat="1" applyFont="1" applyFill="1" applyBorder="1" applyAlignment="1">
      <alignment horizontal="center" vertical="top"/>
    </xf>
    <xf numFmtId="49" fontId="2" fillId="0" borderId="15" xfId="0" applyNumberFormat="1" applyFont="1" applyFill="1" applyBorder="1" applyAlignment="1">
      <alignment horizontal="center" vertical="top"/>
    </xf>
    <xf numFmtId="0" fontId="2" fillId="0" borderId="10" xfId="0" applyFont="1" applyBorder="1" applyAlignment="1">
      <alignment horizontal="center" textRotation="90" wrapText="1"/>
    </xf>
    <xf numFmtId="172" fontId="2" fillId="60" borderId="1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Border="1" applyAlignment="1">
      <alignment horizontal="center"/>
    </xf>
    <xf numFmtId="0" fontId="3" fillId="36" borderId="10" xfId="0" applyFont="1" applyFill="1" applyBorder="1" applyAlignment="1">
      <alignment vertical="center"/>
    </xf>
    <xf numFmtId="172" fontId="2" fillId="60" borderId="10" xfId="0" applyNumberFormat="1" applyFont="1" applyFill="1" applyBorder="1" applyAlignment="1">
      <alignment horizontal="center" vertical="center"/>
    </xf>
    <xf numFmtId="0" fontId="2" fillId="0" borderId="10" xfId="0" applyFont="1" applyBorder="1" applyAlignment="1">
      <alignment horizontal="center"/>
    </xf>
    <xf numFmtId="0" fontId="6" fillId="0" borderId="11" xfId="0" applyFont="1" applyFill="1" applyBorder="1" applyAlignment="1">
      <alignment horizontal="center" vertical="center" textRotation="90" wrapText="1"/>
    </xf>
    <xf numFmtId="49" fontId="2" fillId="48" borderId="39" xfId="0" applyNumberFormat="1" applyFont="1" applyFill="1" applyBorder="1" applyAlignment="1">
      <alignment horizontal="left" vertical="top" wrapText="1"/>
    </xf>
    <xf numFmtId="49" fontId="2" fillId="48" borderId="40" xfId="0" applyNumberFormat="1" applyFont="1" applyFill="1" applyBorder="1" applyAlignment="1">
      <alignment horizontal="left" vertical="top" wrapText="1"/>
    </xf>
    <xf numFmtId="49" fontId="2" fillId="48" borderId="41" xfId="0" applyNumberFormat="1" applyFont="1" applyFill="1" applyBorder="1" applyAlignment="1">
      <alignment horizontal="left" vertical="top" wrapText="1"/>
    </xf>
    <xf numFmtId="0" fontId="2" fillId="0" borderId="2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0" xfId="0" applyFont="1" applyFill="1" applyBorder="1" applyAlignment="1">
      <alignment horizontal="left" vertical="center" wrapText="1"/>
    </xf>
    <xf numFmtId="49" fontId="2" fillId="0" borderId="22" xfId="0" applyNumberFormat="1" applyFont="1" applyBorder="1" applyAlignment="1">
      <alignment horizontal="center" vertical="top"/>
    </xf>
    <xf numFmtId="49" fontId="2" fillId="0" borderId="42" xfId="0" applyNumberFormat="1" applyFont="1" applyBorder="1" applyAlignment="1">
      <alignment horizontal="center" vertical="top"/>
    </xf>
    <xf numFmtId="49" fontId="2" fillId="0" borderId="102" xfId="0" applyNumberFormat="1" applyFont="1" applyBorder="1" applyAlignment="1">
      <alignment horizontal="center" vertical="top"/>
    </xf>
    <xf numFmtId="0" fontId="6" fillId="40" borderId="72" xfId="0" applyFont="1" applyFill="1" applyBorder="1" applyAlignment="1">
      <alignment horizontal="center" vertical="center" wrapText="1"/>
    </xf>
    <xf numFmtId="0" fontId="6" fillId="40" borderId="59" xfId="0" applyFont="1" applyFill="1" applyBorder="1" applyAlignment="1">
      <alignment horizontal="center" vertical="center" wrapText="1"/>
    </xf>
    <xf numFmtId="0" fontId="6" fillId="40" borderId="103" xfId="0" applyFont="1" applyFill="1" applyBorder="1" applyAlignment="1">
      <alignment horizontal="center" vertical="center" wrapText="1"/>
    </xf>
    <xf numFmtId="172" fontId="6" fillId="40" borderId="16" xfId="0" applyNumberFormat="1" applyFont="1" applyFill="1" applyBorder="1" applyAlignment="1">
      <alignment horizontal="center" vertical="center"/>
    </xf>
    <xf numFmtId="172" fontId="6" fillId="40" borderId="23" xfId="0" applyNumberFormat="1" applyFont="1" applyFill="1" applyBorder="1" applyAlignment="1">
      <alignment horizontal="center" vertical="center"/>
    </xf>
    <xf numFmtId="172" fontId="6" fillId="40" borderId="30" xfId="0" applyNumberFormat="1" applyFont="1" applyFill="1" applyBorder="1" applyAlignment="1">
      <alignment horizontal="center" vertical="center"/>
    </xf>
    <xf numFmtId="0" fontId="2" fillId="0" borderId="10" xfId="0" applyFont="1" applyBorder="1" applyAlignment="1">
      <alignment vertical="top"/>
    </xf>
    <xf numFmtId="0" fontId="2" fillId="75" borderId="12" xfId="0" applyFont="1" applyFill="1" applyBorder="1" applyAlignment="1">
      <alignment horizontal="center" vertical="top"/>
    </xf>
    <xf numFmtId="0" fontId="2" fillId="75" borderId="15" xfId="0" applyFont="1" applyFill="1" applyBorder="1" applyAlignment="1">
      <alignment horizontal="center" vertical="top"/>
    </xf>
    <xf numFmtId="0" fontId="2" fillId="0" borderId="12" xfId="0" applyFont="1" applyBorder="1" applyAlignment="1">
      <alignment horizontal="center" vertical="top"/>
    </xf>
    <xf numFmtId="0" fontId="2" fillId="0" borderId="15" xfId="0" applyFont="1" applyBorder="1" applyAlignment="1">
      <alignment horizontal="center" vertical="top"/>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57" borderId="18" xfId="0" applyFont="1" applyFill="1" applyBorder="1" applyAlignment="1">
      <alignment horizontal="center" wrapText="1"/>
    </xf>
    <xf numFmtId="0" fontId="2" fillId="57" borderId="19" xfId="0" applyFont="1" applyFill="1" applyBorder="1" applyAlignment="1">
      <alignment horizontal="center" wrapText="1"/>
    </xf>
    <xf numFmtId="0" fontId="2" fillId="57" borderId="13" xfId="0" applyFont="1" applyFill="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13" xfId="0" applyFont="1" applyBorder="1" applyAlignment="1">
      <alignment horizont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13" xfId="0" applyFont="1" applyBorder="1" applyAlignment="1">
      <alignment horizontal="center"/>
    </xf>
    <xf numFmtId="49" fontId="2" fillId="0" borderId="10" xfId="0" applyNumberFormat="1" applyFont="1" applyBorder="1" applyAlignment="1">
      <alignment horizontal="center" textRotation="90" wrapText="1"/>
    </xf>
    <xf numFmtId="49" fontId="2" fillId="0" borderId="10" xfId="0" applyNumberFormat="1" applyFont="1" applyBorder="1" applyAlignment="1">
      <alignment horizontal="center" vertical="top" textRotation="90" wrapText="1"/>
    </xf>
    <xf numFmtId="0" fontId="2" fillId="0" borderId="10" xfId="0" applyFont="1" applyFill="1" applyBorder="1" applyAlignment="1">
      <alignment vertical="center"/>
    </xf>
    <xf numFmtId="0" fontId="2" fillId="95" borderId="10" xfId="0" applyFont="1" applyFill="1" applyBorder="1" applyAlignment="1">
      <alignment horizontal="center" vertical="center"/>
    </xf>
    <xf numFmtId="0" fontId="2" fillId="75" borderId="10" xfId="0" applyFont="1" applyFill="1" applyBorder="1" applyAlignment="1">
      <alignment horizontal="center" vertical="center"/>
    </xf>
    <xf numFmtId="0" fontId="2" fillId="34" borderId="12"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0" xfId="0" applyFont="1" applyFill="1" applyBorder="1" applyAlignment="1">
      <alignment vertical="center" wrapText="1"/>
    </xf>
    <xf numFmtId="49" fontId="2" fillId="0" borderId="10" xfId="0" applyNumberFormat="1" applyFont="1" applyBorder="1" applyAlignment="1">
      <alignment horizontal="left" vertical="center" textRotation="90" wrapText="1"/>
    </xf>
    <xf numFmtId="0" fontId="2" fillId="57" borderId="18" xfId="0" applyFont="1" applyFill="1" applyBorder="1" applyAlignment="1">
      <alignment horizontal="center" vertical="center" wrapText="1"/>
    </xf>
    <xf numFmtId="0" fontId="2" fillId="57" borderId="19" xfId="0" applyFont="1" applyFill="1" applyBorder="1" applyAlignment="1">
      <alignment horizontal="center" vertical="center" wrapText="1"/>
    </xf>
    <xf numFmtId="0" fontId="2" fillId="57" borderId="13" xfId="0" applyFont="1" applyFill="1" applyBorder="1" applyAlignment="1">
      <alignment horizontal="center" vertical="center" wrapText="1"/>
    </xf>
    <xf numFmtId="49" fontId="3" fillId="37" borderId="10" xfId="0" applyNumberFormat="1" applyFont="1" applyFill="1" applyBorder="1" applyAlignment="1">
      <alignment horizontal="right" vertical="center"/>
    </xf>
    <xf numFmtId="0" fontId="3" fillId="98" borderId="10" xfId="0" applyFont="1" applyFill="1" applyBorder="1" applyAlignment="1">
      <alignment horizontal="center" vertical="center"/>
    </xf>
    <xf numFmtId="0" fontId="6" fillId="95" borderId="10" xfId="0" applyFont="1" applyFill="1" applyBorder="1" applyAlignment="1">
      <alignment vertical="center" wrapText="1"/>
    </xf>
    <xf numFmtId="0" fontId="3" fillId="48" borderId="18" xfId="0" applyFont="1" applyFill="1" applyBorder="1" applyAlignment="1">
      <alignment horizontal="right" vertical="center"/>
    </xf>
    <xf numFmtId="0" fontId="3" fillId="48" borderId="19" xfId="0" applyFont="1" applyFill="1" applyBorder="1" applyAlignment="1">
      <alignment horizontal="right" vertical="center"/>
    </xf>
    <xf numFmtId="0" fontId="3" fillId="48" borderId="13" xfId="0" applyFont="1" applyFill="1" applyBorder="1" applyAlignment="1">
      <alignment horizontal="right" vertical="center"/>
    </xf>
    <xf numFmtId="0" fontId="3" fillId="99" borderId="18" xfId="0" applyFont="1" applyFill="1" applyBorder="1" applyAlignment="1">
      <alignment horizontal="center" vertical="center"/>
    </xf>
    <xf numFmtId="0" fontId="3" fillId="99" borderId="19" xfId="0" applyFont="1" applyFill="1" applyBorder="1" applyAlignment="1">
      <alignment horizontal="center" vertical="center"/>
    </xf>
    <xf numFmtId="0" fontId="3" fillId="99" borderId="13"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xf>
    <xf numFmtId="172" fontId="2" fillId="0" borderId="10" xfId="0" applyNumberFormat="1" applyFont="1" applyFill="1" applyBorder="1" applyAlignment="1">
      <alignment horizontal="left" vertical="center"/>
    </xf>
    <xf numFmtId="172" fontId="2" fillId="0" borderId="10" xfId="0" applyNumberFormat="1" applyFont="1" applyBorder="1" applyAlignment="1">
      <alignment horizontal="center" vertical="center"/>
    </xf>
    <xf numFmtId="0" fontId="3" fillId="37" borderId="18" xfId="0" applyFont="1" applyFill="1" applyBorder="1" applyAlignment="1">
      <alignment horizontal="left" vertical="center"/>
    </xf>
    <xf numFmtId="0" fontId="3" fillId="37" borderId="19" xfId="0" applyFont="1" applyFill="1" applyBorder="1" applyAlignment="1">
      <alignment horizontal="left" vertical="center"/>
    </xf>
    <xf numFmtId="0" fontId="3" fillId="37" borderId="13" xfId="0" applyFont="1" applyFill="1" applyBorder="1" applyAlignment="1">
      <alignment horizontal="left" vertical="center"/>
    </xf>
    <xf numFmtId="49" fontId="2" fillId="0" borderId="10" xfId="0" applyNumberFormat="1" applyFont="1" applyBorder="1" applyAlignment="1">
      <alignment horizontal="left" vertical="center" wrapText="1"/>
    </xf>
    <xf numFmtId="49" fontId="3" fillId="37" borderId="12" xfId="0" applyNumberFormat="1" applyFont="1" applyFill="1" applyBorder="1" applyAlignment="1">
      <alignment horizontal="center" vertical="center"/>
    </xf>
    <xf numFmtId="49" fontId="3" fillId="0" borderId="12" xfId="0" applyNumberFormat="1" applyFont="1" applyBorder="1" applyAlignment="1">
      <alignment horizontal="center" vertical="center"/>
    </xf>
    <xf numFmtId="49" fontId="2" fillId="0" borderId="17" xfId="0" applyNumberFormat="1" applyFont="1" applyFill="1" applyBorder="1" applyAlignment="1">
      <alignment horizontal="center" vertical="top"/>
    </xf>
    <xf numFmtId="49" fontId="2" fillId="0" borderId="45" xfId="0" applyNumberFormat="1" applyFont="1" applyFill="1" applyBorder="1" applyAlignment="1">
      <alignment horizontal="center" vertical="top"/>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2" fillId="0" borderId="12" xfId="0" applyNumberFormat="1" applyFont="1" applyBorder="1" applyAlignment="1">
      <alignment horizontal="left" vertical="center" textRotation="90" wrapText="1"/>
    </xf>
    <xf numFmtId="49" fontId="2" fillId="0" borderId="45" xfId="0" applyNumberFormat="1" applyFont="1" applyBorder="1" applyAlignment="1">
      <alignment horizontal="left" vertical="center" textRotation="90" wrapText="1"/>
    </xf>
    <xf numFmtId="49" fontId="2" fillId="0" borderId="15" xfId="0" applyNumberFormat="1" applyFont="1" applyBorder="1" applyAlignment="1">
      <alignment horizontal="left" vertical="center" textRotation="90" wrapText="1"/>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49" fontId="70" fillId="0" borderId="0" xfId="40" applyNumberFormat="1" applyFont="1" applyAlignment="1">
      <alignment vertical="top"/>
      <protection/>
    </xf>
    <xf numFmtId="172" fontId="7" fillId="95" borderId="0" xfId="0" applyNumberFormat="1" applyFont="1" applyFill="1" applyAlignment="1">
      <alignment horizontal="center" vertical="center"/>
    </xf>
    <xf numFmtId="0" fontId="2" fillId="0" borderId="0" xfId="0" applyFont="1" applyBorder="1" applyAlignment="1">
      <alignment vertical="top" wrapText="1"/>
    </xf>
    <xf numFmtId="0" fontId="7" fillId="0" borderId="0" xfId="0" applyFont="1" applyAlignment="1">
      <alignment/>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7" fillId="0" borderId="0" xfId="0" applyFont="1" applyBorder="1" applyAlignment="1">
      <alignment horizontal="justify" vertical="top" wrapText="1"/>
    </xf>
    <xf numFmtId="0" fontId="7" fillId="0" borderId="0" xfId="0" applyFont="1" applyBorder="1" applyAlignment="1">
      <alignment horizontal="left" vertical="top"/>
    </xf>
    <xf numFmtId="0" fontId="7" fillId="0" borderId="0" xfId="0" applyFont="1" applyAlignment="1">
      <alignment vertical="center"/>
    </xf>
    <xf numFmtId="0" fontId="7" fillId="0" borderId="0" xfId="0" applyFont="1" applyBorder="1" applyAlignment="1">
      <alignment horizontal="justify" vertical="center" wrapText="1"/>
    </xf>
  </cellXfs>
  <cellStyles count="5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Excel Built-in Normal" xfId="39"/>
    <cellStyle name="Excel Built-in Normal 1" xfId="40"/>
    <cellStyle name="Geras" xfId="41"/>
    <cellStyle name="Įprastas 2" xfId="42"/>
    <cellStyle name="Įprastas 2 2" xfId="43"/>
    <cellStyle name="Įprastas 2 2 2" xfId="44"/>
    <cellStyle name="Įprastas 2 3" xfId="45"/>
    <cellStyle name="Įprastas 3" xfId="46"/>
    <cellStyle name="Įprastas 3 2" xfId="47"/>
    <cellStyle name="Įprastas 4" xfId="48"/>
    <cellStyle name="Įprastas 5" xfId="49"/>
    <cellStyle name="Įspėjimo tekstas" xfId="50"/>
    <cellStyle name="Išvestis" xfId="51"/>
    <cellStyle name="Įvestis" xfId="52"/>
    <cellStyle name="Comma" xfId="53"/>
    <cellStyle name="Comma [0]" xfId="54"/>
    <cellStyle name="Neutral 2" xfId="55"/>
    <cellStyle name="Neutralus" xfId="56"/>
    <cellStyle name="Normal 2" xfId="57"/>
    <cellStyle name="Paryškinimas 1" xfId="58"/>
    <cellStyle name="Paryškinimas 2" xfId="59"/>
    <cellStyle name="Paryškinimas 3" xfId="60"/>
    <cellStyle name="Paryškinimas 4" xfId="61"/>
    <cellStyle name="Paryškinimas 5" xfId="62"/>
    <cellStyle name="Paryškinimas 6" xfId="63"/>
    <cellStyle name="Pastaba" xfId="64"/>
    <cellStyle name="Pavadinimas" xfId="65"/>
    <cellStyle name="Percent" xfId="66"/>
    <cellStyle name="Skaičiavimas" xfId="67"/>
    <cellStyle name="Suma" xfId="68"/>
    <cellStyle name="Susietas langelis" xfId="69"/>
    <cellStyle name="Tikrinimo langelis" xfId="70"/>
    <cellStyle name="Currency" xfId="71"/>
    <cellStyle name="Currency [0]"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IS118"/>
  <sheetViews>
    <sheetView zoomScale="98" zoomScaleNormal="98" zoomScalePageLayoutView="0" workbookViewId="0" topLeftCell="A1">
      <pane xSplit="1" ySplit="9" topLeftCell="I10" activePane="bottomRight" state="frozen"/>
      <selection pane="topLeft" activeCell="A1" sqref="A1"/>
      <selection pane="topRight" activeCell="B1" sqref="B1"/>
      <selection pane="bottomLeft" activeCell="A8" sqref="A8"/>
      <selection pane="bottomRight" activeCell="T12" sqref="T12"/>
    </sheetView>
  </sheetViews>
  <sheetFormatPr defaultColWidth="9.140625" defaultRowHeight="12.75"/>
  <cols>
    <col min="1" max="1" width="3.7109375" style="0" customWidth="1"/>
    <col min="2" max="2" width="4.28125" style="0" customWidth="1"/>
    <col min="3" max="3" width="4.00390625" style="0" customWidth="1"/>
    <col min="4" max="4" width="4.7109375" style="0" customWidth="1"/>
    <col min="5" max="5" width="22.421875" style="0" customWidth="1"/>
    <col min="6" max="6" width="13.140625" style="0" customWidth="1"/>
    <col min="7" max="7" width="7.421875" style="21" customWidth="1"/>
    <col min="8" max="8" width="10.57421875" style="87" customWidth="1"/>
    <col min="9" max="9" width="11.57421875" style="279" customWidth="1"/>
    <col min="10" max="10" width="10.57421875" style="87" customWidth="1"/>
    <col min="11" max="11" width="19.421875" style="0" customWidth="1"/>
    <col min="12" max="12" width="6.8515625" style="0" customWidth="1"/>
    <col min="13" max="13" width="7.57421875" style="0" customWidth="1"/>
    <col min="14" max="14" width="23.28125" style="0" customWidth="1"/>
    <col min="15" max="15" width="32.57421875" style="0" customWidth="1"/>
    <col min="16" max="16" width="10.421875" style="0" customWidth="1"/>
    <col min="17" max="17" width="9.28125" style="61" customWidth="1"/>
  </cols>
  <sheetData>
    <row r="1" spans="14:16" ht="15">
      <c r="N1" s="3566"/>
      <c r="O1" s="3566" t="s">
        <v>1717</v>
      </c>
      <c r="P1" s="3566"/>
    </row>
    <row r="2" spans="14:16" ht="15">
      <c r="N2" s="3566"/>
      <c r="O2" s="3566" t="s">
        <v>1718</v>
      </c>
      <c r="P2" s="3566"/>
    </row>
    <row r="3" spans="14:16" ht="15">
      <c r="N3" s="3566"/>
      <c r="O3" s="3566" t="s">
        <v>1721</v>
      </c>
      <c r="P3" s="3566"/>
    </row>
    <row r="4" spans="14:16" ht="12" customHeight="1">
      <c r="N4" s="3566"/>
      <c r="O4" s="3566" t="s">
        <v>1723</v>
      </c>
      <c r="P4" s="3566"/>
    </row>
    <row r="5" spans="1:17" s="97" customFormat="1" ht="22.5" customHeight="1">
      <c r="A5" s="1"/>
      <c r="B5" s="1860" t="s">
        <v>665</v>
      </c>
      <c r="C5" s="1860"/>
      <c r="D5" s="1860"/>
      <c r="E5" s="1860"/>
      <c r="F5" s="1860"/>
      <c r="G5" s="1860"/>
      <c r="H5" s="1860"/>
      <c r="I5" s="1860"/>
      <c r="J5" s="1860"/>
      <c r="K5" s="1860"/>
      <c r="L5" s="1860"/>
      <c r="M5" s="1860"/>
      <c r="N5" s="1860"/>
      <c r="O5" s="1860"/>
      <c r="P5" s="95"/>
      <c r="Q5" s="95"/>
    </row>
    <row r="6" spans="1:17" s="97" customFormat="1" ht="22.5" customHeight="1">
      <c r="A6" s="1"/>
      <c r="B6" s="1860" t="s">
        <v>666</v>
      </c>
      <c r="C6" s="1860"/>
      <c r="D6" s="1860"/>
      <c r="E6" s="1860"/>
      <c r="F6" s="1860"/>
      <c r="G6" s="1860"/>
      <c r="H6" s="1860"/>
      <c r="I6" s="1860"/>
      <c r="J6" s="1860"/>
      <c r="K6" s="1860"/>
      <c r="L6" s="1860"/>
      <c r="M6" s="1860"/>
      <c r="N6" s="1860"/>
      <c r="O6" s="1860"/>
      <c r="P6" s="95"/>
      <c r="Q6" s="95"/>
    </row>
    <row r="7" spans="1:15" ht="21.75" customHeight="1">
      <c r="A7" s="1819" t="s">
        <v>0</v>
      </c>
      <c r="B7" s="1820" t="s">
        <v>1</v>
      </c>
      <c r="C7" s="1819" t="s">
        <v>2</v>
      </c>
      <c r="D7" s="1819" t="s">
        <v>72</v>
      </c>
      <c r="E7" s="1818" t="s">
        <v>3</v>
      </c>
      <c r="F7" s="1819" t="s">
        <v>4</v>
      </c>
      <c r="G7" s="1819" t="s">
        <v>5</v>
      </c>
      <c r="H7" s="1835" t="s">
        <v>523</v>
      </c>
      <c r="I7" s="1835"/>
      <c r="J7" s="1835"/>
      <c r="K7" s="1811" t="s">
        <v>6</v>
      </c>
      <c r="L7" s="1811"/>
      <c r="M7" s="1811"/>
      <c r="N7" s="1818" t="s">
        <v>579</v>
      </c>
      <c r="O7" s="1818" t="s">
        <v>7</v>
      </c>
    </row>
    <row r="8" spans="1:15" ht="12.75" customHeight="1">
      <c r="A8" s="1819"/>
      <c r="B8" s="1820"/>
      <c r="C8" s="1820"/>
      <c r="D8" s="1820"/>
      <c r="E8" s="1818"/>
      <c r="F8" s="1819"/>
      <c r="G8" s="1819"/>
      <c r="H8" s="1822" t="s">
        <v>667</v>
      </c>
      <c r="I8" s="1822" t="s">
        <v>668</v>
      </c>
      <c r="J8" s="1822" t="s">
        <v>669</v>
      </c>
      <c r="K8" s="1818" t="s">
        <v>8</v>
      </c>
      <c r="L8" s="1831" t="s">
        <v>9</v>
      </c>
      <c r="M8" s="1831" t="s">
        <v>10</v>
      </c>
      <c r="N8" s="1818"/>
      <c r="O8" s="1818"/>
    </row>
    <row r="9" spans="1:19" ht="162" customHeight="1">
      <c r="A9" s="1819"/>
      <c r="B9" s="1820"/>
      <c r="C9" s="1820"/>
      <c r="D9" s="1820"/>
      <c r="E9" s="1818"/>
      <c r="F9" s="1819"/>
      <c r="G9" s="1819"/>
      <c r="H9" s="1822"/>
      <c r="I9" s="1822"/>
      <c r="J9" s="1822"/>
      <c r="K9" s="1818"/>
      <c r="L9" s="1811"/>
      <c r="M9" s="1811"/>
      <c r="N9" s="1818"/>
      <c r="O9" s="1818"/>
      <c r="R9" s="646"/>
      <c r="S9" s="646"/>
    </row>
    <row r="10" spans="1:15" ht="22.5" customHeight="1">
      <c r="A10" s="57" t="s">
        <v>11</v>
      </c>
      <c r="B10" s="1828" t="s">
        <v>196</v>
      </c>
      <c r="C10" s="1828"/>
      <c r="D10" s="1828"/>
      <c r="E10" s="1828"/>
      <c r="F10" s="1828"/>
      <c r="G10" s="1828"/>
      <c r="H10" s="1828"/>
      <c r="I10" s="1828"/>
      <c r="J10" s="1828"/>
      <c r="K10" s="1828"/>
      <c r="L10" s="1828"/>
      <c r="M10" s="1828"/>
      <c r="N10" s="1828"/>
      <c r="O10" s="1828"/>
    </row>
    <row r="11" spans="1:15" ht="22.5" customHeight="1">
      <c r="A11" s="57" t="s">
        <v>11</v>
      </c>
      <c r="B11" s="32" t="s">
        <v>11</v>
      </c>
      <c r="C11" s="1829" t="s">
        <v>197</v>
      </c>
      <c r="D11" s="1829"/>
      <c r="E11" s="1829"/>
      <c r="F11" s="1829"/>
      <c r="G11" s="1829"/>
      <c r="H11" s="1829"/>
      <c r="I11" s="1829"/>
      <c r="J11" s="1829"/>
      <c r="K11" s="1829"/>
      <c r="L11" s="1829"/>
      <c r="M11" s="1829"/>
      <c r="N11" s="1829"/>
      <c r="O11" s="1829"/>
    </row>
    <row r="12" spans="1:15" ht="274.5" customHeight="1">
      <c r="A12" s="1751" t="s">
        <v>11</v>
      </c>
      <c r="B12" s="1754" t="s">
        <v>11</v>
      </c>
      <c r="C12" s="1755" t="s">
        <v>11</v>
      </c>
      <c r="D12" s="1756"/>
      <c r="E12" s="1834" t="s">
        <v>330</v>
      </c>
      <c r="F12" s="1821" t="s">
        <v>344</v>
      </c>
      <c r="G12" s="112" t="s">
        <v>15</v>
      </c>
      <c r="H12" s="41">
        <v>76.9</v>
      </c>
      <c r="I12" s="55">
        <v>76.9</v>
      </c>
      <c r="J12" s="41">
        <v>0</v>
      </c>
      <c r="K12" s="73" t="s">
        <v>577</v>
      </c>
      <c r="L12" s="112">
        <v>1</v>
      </c>
      <c r="M12" s="598">
        <v>0</v>
      </c>
      <c r="N12" s="73"/>
      <c r="O12" s="73" t="s">
        <v>1707</v>
      </c>
    </row>
    <row r="13" spans="1:15" ht="27.75" customHeight="1">
      <c r="A13" s="1752"/>
      <c r="B13" s="1754"/>
      <c r="C13" s="1755"/>
      <c r="D13" s="1756"/>
      <c r="E13" s="1834"/>
      <c r="F13" s="1821"/>
      <c r="G13" s="645" t="s">
        <v>16</v>
      </c>
      <c r="H13" s="608">
        <f>H12</f>
        <v>76.9</v>
      </c>
      <c r="I13" s="608">
        <f>I12</f>
        <v>76.9</v>
      </c>
      <c r="J13" s="608">
        <f>J12</f>
        <v>0</v>
      </c>
      <c r="K13" s="1830"/>
      <c r="L13" s="1830"/>
      <c r="M13" s="1830"/>
      <c r="N13" s="1830"/>
      <c r="O13" s="1830"/>
    </row>
    <row r="14" spans="1:15" ht="37.5" customHeight="1">
      <c r="A14" s="1752"/>
      <c r="B14" s="1754"/>
      <c r="C14" s="1755"/>
      <c r="D14" s="1756"/>
      <c r="E14" s="251" t="s">
        <v>725</v>
      </c>
      <c r="F14" s="635" t="s">
        <v>670</v>
      </c>
      <c r="G14" s="643" t="s">
        <v>15</v>
      </c>
      <c r="H14" s="644"/>
      <c r="I14" s="644">
        <v>48</v>
      </c>
      <c r="J14" s="364"/>
      <c r="K14" s="358" t="s">
        <v>728</v>
      </c>
      <c r="L14" s="36"/>
      <c r="M14" s="36"/>
      <c r="N14" s="35"/>
      <c r="O14" s="35"/>
    </row>
    <row r="15" spans="1:15" ht="82.5" customHeight="1">
      <c r="A15" s="1752"/>
      <c r="B15" s="1754"/>
      <c r="C15" s="1755"/>
      <c r="D15" s="1756"/>
      <c r="E15" s="251" t="s">
        <v>726</v>
      </c>
      <c r="F15" s="635" t="s">
        <v>670</v>
      </c>
      <c r="G15" s="643" t="s">
        <v>15</v>
      </c>
      <c r="H15" s="644"/>
      <c r="I15" s="644">
        <v>5.9</v>
      </c>
      <c r="J15" s="364"/>
      <c r="K15" s="358" t="s">
        <v>729</v>
      </c>
      <c r="L15" s="36"/>
      <c r="M15" s="36"/>
      <c r="N15" s="35"/>
      <c r="O15" s="35"/>
    </row>
    <row r="16" spans="1:15" ht="114.75" customHeight="1">
      <c r="A16" s="1753"/>
      <c r="B16" s="1754"/>
      <c r="C16" s="1755"/>
      <c r="D16" s="1756"/>
      <c r="E16" s="251" t="s">
        <v>727</v>
      </c>
      <c r="F16" s="635" t="s">
        <v>346</v>
      </c>
      <c r="G16" s="643" t="s">
        <v>15</v>
      </c>
      <c r="H16" s="644"/>
      <c r="I16" s="644">
        <v>23</v>
      </c>
      <c r="J16" s="364"/>
      <c r="K16" s="358" t="s">
        <v>730</v>
      </c>
      <c r="L16" s="36"/>
      <c r="M16" s="36"/>
      <c r="N16" s="35"/>
      <c r="O16" s="35"/>
    </row>
    <row r="17" spans="1:15" ht="222.75" customHeight="1">
      <c r="A17" s="1751" t="s">
        <v>11</v>
      </c>
      <c r="B17" s="1837" t="s">
        <v>11</v>
      </c>
      <c r="C17" s="1839" t="s">
        <v>17</v>
      </c>
      <c r="D17" s="1841"/>
      <c r="E17" s="1843" t="s">
        <v>345</v>
      </c>
      <c r="F17" s="1832" t="s">
        <v>768</v>
      </c>
      <c r="G17" s="641" t="s">
        <v>15</v>
      </c>
      <c r="H17" s="562">
        <v>238</v>
      </c>
      <c r="I17" s="562">
        <v>238</v>
      </c>
      <c r="J17" s="625">
        <v>121.9</v>
      </c>
      <c r="K17" s="1757" t="s">
        <v>731</v>
      </c>
      <c r="L17" s="1759">
        <v>7</v>
      </c>
      <c r="M17" s="1826">
        <v>4</v>
      </c>
      <c r="N17" s="642" t="s">
        <v>1134</v>
      </c>
      <c r="O17" s="1757" t="s">
        <v>1136</v>
      </c>
    </row>
    <row r="18" spans="1:15" ht="90" customHeight="1">
      <c r="A18" s="1752"/>
      <c r="B18" s="1837"/>
      <c r="C18" s="1839"/>
      <c r="D18" s="1841"/>
      <c r="E18" s="1843"/>
      <c r="F18" s="1832"/>
      <c r="G18" s="365" t="s">
        <v>335</v>
      </c>
      <c r="H18" s="41">
        <v>266.6</v>
      </c>
      <c r="I18" s="41">
        <v>266.6</v>
      </c>
      <c r="J18" s="41">
        <v>23.7</v>
      </c>
      <c r="K18" s="1758"/>
      <c r="L18" s="1760"/>
      <c r="M18" s="1827"/>
      <c r="N18" s="490" t="s">
        <v>1135</v>
      </c>
      <c r="O18" s="1758"/>
    </row>
    <row r="19" spans="1:15" ht="23.25" customHeight="1">
      <c r="A19" s="1753"/>
      <c r="B19" s="1838"/>
      <c r="C19" s="1840"/>
      <c r="D19" s="1842"/>
      <c r="E19" s="1844"/>
      <c r="F19" s="1833"/>
      <c r="G19" s="194" t="s">
        <v>16</v>
      </c>
      <c r="H19" s="270">
        <f>SUM(H17:H18)</f>
        <v>504.6</v>
      </c>
      <c r="I19" s="270">
        <f>SUM(I17:I18)</f>
        <v>504.6</v>
      </c>
      <c r="J19" s="270">
        <f>SUM(J17:J18)</f>
        <v>145.6</v>
      </c>
      <c r="K19" s="1796"/>
      <c r="L19" s="1797"/>
      <c r="M19" s="1797"/>
      <c r="N19" s="1797"/>
      <c r="O19" s="1798"/>
    </row>
    <row r="20" spans="1:15" ht="1.5" customHeight="1" hidden="1">
      <c r="A20" s="403"/>
      <c r="B20" s="410"/>
      <c r="C20" s="186"/>
      <c r="D20" s="186" t="s">
        <v>11</v>
      </c>
      <c r="E20" s="188" t="s">
        <v>334</v>
      </c>
      <c r="F20" s="204" t="s">
        <v>670</v>
      </c>
      <c r="G20" s="193" t="s">
        <v>15</v>
      </c>
      <c r="H20" s="34">
        <v>9.7</v>
      </c>
      <c r="I20" s="366">
        <v>9.7</v>
      </c>
      <c r="J20" s="34"/>
      <c r="K20" s="197" t="s">
        <v>337</v>
      </c>
      <c r="L20" s="36">
        <v>1</v>
      </c>
      <c r="M20" s="36"/>
      <c r="N20" s="256"/>
      <c r="O20" s="196"/>
    </row>
    <row r="21" spans="1:15" ht="92.25" customHeight="1" hidden="1">
      <c r="A21" s="403"/>
      <c r="B21" s="410"/>
      <c r="C21" s="186"/>
      <c r="D21" s="186" t="s">
        <v>17</v>
      </c>
      <c r="E21" s="185" t="s">
        <v>332</v>
      </c>
      <c r="F21" s="204" t="s">
        <v>670</v>
      </c>
      <c r="G21" s="193" t="s">
        <v>15</v>
      </c>
      <c r="H21" s="34">
        <v>117.4</v>
      </c>
      <c r="I21" s="366">
        <v>117.4</v>
      </c>
      <c r="J21" s="34"/>
      <c r="K21" s="198" t="s">
        <v>338</v>
      </c>
      <c r="L21" s="36">
        <v>1</v>
      </c>
      <c r="M21" s="36"/>
      <c r="N21" s="255"/>
      <c r="O21" s="195"/>
    </row>
    <row r="22" spans="1:15" ht="0.75" customHeight="1" hidden="1">
      <c r="A22" s="403"/>
      <c r="B22" s="410"/>
      <c r="C22" s="186"/>
      <c r="D22" s="186" t="s">
        <v>34</v>
      </c>
      <c r="E22" s="185" t="s">
        <v>333</v>
      </c>
      <c r="F22" s="203" t="s">
        <v>670</v>
      </c>
      <c r="G22" s="193" t="s">
        <v>15</v>
      </c>
      <c r="H22" s="34">
        <v>108.9</v>
      </c>
      <c r="I22" s="366">
        <v>108.9</v>
      </c>
      <c r="J22" s="34"/>
      <c r="K22" s="197" t="s">
        <v>339</v>
      </c>
      <c r="L22" s="36">
        <v>1</v>
      </c>
      <c r="M22" s="36"/>
      <c r="N22" s="255"/>
      <c r="O22" s="195"/>
    </row>
    <row r="23" spans="1:15" ht="117" customHeight="1" hidden="1">
      <c r="A23" s="403"/>
      <c r="B23" s="410"/>
      <c r="C23" s="186"/>
      <c r="D23" s="186" t="s">
        <v>19</v>
      </c>
      <c r="E23" s="185" t="s">
        <v>671</v>
      </c>
      <c r="F23" s="205" t="s">
        <v>347</v>
      </c>
      <c r="G23" s="193" t="s">
        <v>15</v>
      </c>
      <c r="H23" s="34">
        <v>18.9</v>
      </c>
      <c r="I23" s="367">
        <v>18.9</v>
      </c>
      <c r="J23" s="40"/>
      <c r="K23" s="197" t="s">
        <v>336</v>
      </c>
      <c r="L23" s="36">
        <v>1</v>
      </c>
      <c r="M23" s="36"/>
      <c r="N23" s="256"/>
      <c r="O23" s="197"/>
    </row>
    <row r="24" spans="1:15" ht="105" customHeight="1" hidden="1">
      <c r="A24" s="403"/>
      <c r="B24" s="410"/>
      <c r="C24" s="186"/>
      <c r="D24" s="186" t="s">
        <v>21</v>
      </c>
      <c r="E24" s="188" t="s">
        <v>672</v>
      </c>
      <c r="F24" s="206" t="s">
        <v>347</v>
      </c>
      <c r="G24" s="193" t="s">
        <v>15</v>
      </c>
      <c r="H24" s="34">
        <v>4.6</v>
      </c>
      <c r="I24" s="368">
        <v>4.6</v>
      </c>
      <c r="J24" s="34"/>
      <c r="K24" s="197" t="s">
        <v>336</v>
      </c>
      <c r="L24" s="36">
        <v>1</v>
      </c>
      <c r="M24" s="36"/>
      <c r="N24" s="255"/>
      <c r="O24" s="195"/>
    </row>
    <row r="25" spans="1:15" ht="110.25" customHeight="1" hidden="1">
      <c r="A25" s="403"/>
      <c r="B25" s="410"/>
      <c r="C25" s="186"/>
      <c r="D25" s="186" t="s">
        <v>23</v>
      </c>
      <c r="E25" s="189" t="s">
        <v>673</v>
      </c>
      <c r="F25" s="207" t="s">
        <v>348</v>
      </c>
      <c r="G25" s="193" t="s">
        <v>15</v>
      </c>
      <c r="H25" s="34">
        <v>4.9</v>
      </c>
      <c r="I25" s="368">
        <v>4.9</v>
      </c>
      <c r="J25" s="34"/>
      <c r="K25" s="234" t="s">
        <v>338</v>
      </c>
      <c r="L25" s="36">
        <v>1</v>
      </c>
      <c r="M25" s="36"/>
      <c r="N25" s="255"/>
      <c r="O25" s="195"/>
    </row>
    <row r="26" spans="1:15" ht="70.5" customHeight="1" hidden="1">
      <c r="A26" s="403"/>
      <c r="B26" s="410"/>
      <c r="C26" s="186"/>
      <c r="D26" s="186" t="s">
        <v>25</v>
      </c>
      <c r="E26" s="190" t="s">
        <v>331</v>
      </c>
      <c r="F26" s="187" t="s">
        <v>346</v>
      </c>
      <c r="G26" s="193" t="s">
        <v>15</v>
      </c>
      <c r="H26" s="34">
        <v>6</v>
      </c>
      <c r="I26" s="368">
        <v>6</v>
      </c>
      <c r="J26" s="34"/>
      <c r="K26" s="234" t="s">
        <v>338</v>
      </c>
      <c r="L26" s="36">
        <v>1</v>
      </c>
      <c r="M26" s="36"/>
      <c r="N26" s="256"/>
      <c r="O26" s="197"/>
    </row>
    <row r="27" spans="1:15" ht="169.5" customHeight="1" hidden="1">
      <c r="A27" s="403"/>
      <c r="B27" s="410"/>
      <c r="C27" s="186"/>
      <c r="D27" s="186" t="s">
        <v>90</v>
      </c>
      <c r="E27" s="191" t="s">
        <v>674</v>
      </c>
      <c r="F27" s="187" t="s">
        <v>347</v>
      </c>
      <c r="G27" s="193" t="s">
        <v>15</v>
      </c>
      <c r="H27" s="34">
        <v>5</v>
      </c>
      <c r="I27" s="34"/>
      <c r="J27" s="34"/>
      <c r="K27" s="197" t="s">
        <v>340</v>
      </c>
      <c r="L27" s="36">
        <v>1</v>
      </c>
      <c r="M27" s="36"/>
      <c r="N27" s="256"/>
      <c r="O27" s="197"/>
    </row>
    <row r="28" spans="1:15" ht="175.5" customHeight="1">
      <c r="A28" s="1845" t="s">
        <v>11</v>
      </c>
      <c r="B28" s="1846" t="s">
        <v>11</v>
      </c>
      <c r="C28" s="1847" t="s">
        <v>34</v>
      </c>
      <c r="D28" s="1823"/>
      <c r="E28" s="1848" t="s">
        <v>341</v>
      </c>
      <c r="F28" s="1824" t="s">
        <v>199</v>
      </c>
      <c r="G28" s="193" t="s">
        <v>15</v>
      </c>
      <c r="H28" s="34">
        <v>157</v>
      </c>
      <c r="I28" s="34">
        <v>157</v>
      </c>
      <c r="J28" s="34">
        <v>68.08</v>
      </c>
      <c r="K28" s="235" t="s">
        <v>349</v>
      </c>
      <c r="L28" s="36">
        <v>6</v>
      </c>
      <c r="M28" s="582">
        <v>5</v>
      </c>
      <c r="N28" s="491" t="s">
        <v>1137</v>
      </c>
      <c r="O28" s="69" t="s">
        <v>1138</v>
      </c>
    </row>
    <row r="29" spans="1:15" ht="25.5" customHeight="1">
      <c r="A29" s="1845"/>
      <c r="B29" s="1846"/>
      <c r="C29" s="1847"/>
      <c r="D29" s="1823"/>
      <c r="E29" s="1849"/>
      <c r="F29" s="1825"/>
      <c r="G29" s="194" t="s">
        <v>16</v>
      </c>
      <c r="H29" s="270">
        <f>SUM(H28)</f>
        <v>157</v>
      </c>
      <c r="I29" s="270">
        <f>SUM(I28)</f>
        <v>157</v>
      </c>
      <c r="J29" s="270">
        <f>SUM(J28)</f>
        <v>68.08</v>
      </c>
      <c r="K29" s="1796"/>
      <c r="L29" s="1797"/>
      <c r="M29" s="1797"/>
      <c r="N29" s="1797"/>
      <c r="O29" s="1798"/>
    </row>
    <row r="30" spans="1:15" ht="58.5" customHeight="1" hidden="1">
      <c r="A30" s="1845"/>
      <c r="B30" s="1846"/>
      <c r="C30" s="1847"/>
      <c r="D30" s="183" t="s">
        <v>11</v>
      </c>
      <c r="E30" s="192" t="s">
        <v>342</v>
      </c>
      <c r="F30" s="329" t="s">
        <v>675</v>
      </c>
      <c r="G30" s="199" t="s">
        <v>15</v>
      </c>
      <c r="H30" s="34">
        <v>30</v>
      </c>
      <c r="I30" s="369">
        <v>30</v>
      </c>
      <c r="J30" s="34"/>
      <c r="K30" s="202" t="s">
        <v>349</v>
      </c>
      <c r="L30" s="36">
        <v>4</v>
      </c>
      <c r="M30" s="36"/>
      <c r="N30" s="235"/>
      <c r="O30" s="198"/>
    </row>
    <row r="31" spans="1:15" ht="77.25" customHeight="1" hidden="1">
      <c r="A31" s="1845"/>
      <c r="B31" s="1846"/>
      <c r="C31" s="1847"/>
      <c r="D31" s="183" t="s">
        <v>17</v>
      </c>
      <c r="E31" s="192" t="s">
        <v>343</v>
      </c>
      <c r="F31" s="329" t="s">
        <v>675</v>
      </c>
      <c r="G31" s="199" t="s">
        <v>15</v>
      </c>
      <c r="H31" s="34">
        <v>127</v>
      </c>
      <c r="I31" s="368">
        <v>127</v>
      </c>
      <c r="J31" s="34"/>
      <c r="K31" s="198" t="s">
        <v>349</v>
      </c>
      <c r="L31" s="36">
        <v>5</v>
      </c>
      <c r="M31" s="36"/>
      <c r="N31" s="257"/>
      <c r="O31" s="202"/>
    </row>
    <row r="32" spans="1:15" ht="90" customHeight="1">
      <c r="A32" s="1850" t="s">
        <v>11</v>
      </c>
      <c r="B32" s="1754" t="s">
        <v>11</v>
      </c>
      <c r="C32" s="1755" t="s">
        <v>19</v>
      </c>
      <c r="D32" s="1809"/>
      <c r="E32" s="1810" t="s">
        <v>200</v>
      </c>
      <c r="F32" s="1836" t="s">
        <v>768</v>
      </c>
      <c r="G32" s="193" t="s">
        <v>15</v>
      </c>
      <c r="H32" s="41">
        <v>10</v>
      </c>
      <c r="I32" s="41">
        <v>10</v>
      </c>
      <c r="J32" s="41">
        <v>2.68</v>
      </c>
      <c r="K32" s="5" t="s">
        <v>350</v>
      </c>
      <c r="L32" s="9">
        <v>10</v>
      </c>
      <c r="M32" s="583">
        <v>5</v>
      </c>
      <c r="N32" s="5" t="s">
        <v>1139</v>
      </c>
      <c r="O32" s="5" t="s">
        <v>1140</v>
      </c>
    </row>
    <row r="33" spans="1:15" ht="180.75" customHeight="1">
      <c r="A33" s="1850"/>
      <c r="B33" s="1754"/>
      <c r="C33" s="1755"/>
      <c r="D33" s="1809"/>
      <c r="E33" s="1810"/>
      <c r="F33" s="1836"/>
      <c r="G33" s="193" t="s">
        <v>198</v>
      </c>
      <c r="H33" s="41">
        <v>250</v>
      </c>
      <c r="I33" s="41">
        <v>250</v>
      </c>
      <c r="J33" s="41">
        <v>46.04</v>
      </c>
      <c r="K33" s="5" t="s">
        <v>676</v>
      </c>
      <c r="L33" s="9">
        <v>80</v>
      </c>
      <c r="M33" s="583">
        <v>102</v>
      </c>
      <c r="N33" s="5" t="s">
        <v>1141</v>
      </c>
      <c r="O33" s="5" t="s">
        <v>1142</v>
      </c>
    </row>
    <row r="34" spans="1:15" ht="28.5" customHeight="1">
      <c r="A34" s="1850"/>
      <c r="B34" s="1754"/>
      <c r="C34" s="1755"/>
      <c r="D34" s="1809"/>
      <c r="E34" s="1810"/>
      <c r="F34" s="1836"/>
      <c r="G34" s="194" t="s">
        <v>16</v>
      </c>
      <c r="H34" s="270">
        <f>SUM(H32+H33)</f>
        <v>260</v>
      </c>
      <c r="I34" s="270">
        <f>SUM(I32+I33)</f>
        <v>260</v>
      </c>
      <c r="J34" s="270">
        <f>SUM(J32+J33)</f>
        <v>48.72</v>
      </c>
      <c r="K34" s="1796"/>
      <c r="L34" s="1797"/>
      <c r="M34" s="1797"/>
      <c r="N34" s="1797"/>
      <c r="O34" s="1798"/>
    </row>
    <row r="35" spans="1:17" s="43" customFormat="1" ht="26.25" customHeight="1">
      <c r="A35" s="42" t="s">
        <v>11</v>
      </c>
      <c r="B35" s="114" t="s">
        <v>11</v>
      </c>
      <c r="C35" s="1815" t="s">
        <v>27</v>
      </c>
      <c r="D35" s="1816"/>
      <c r="E35" s="1816"/>
      <c r="F35" s="1816"/>
      <c r="G35" s="1817"/>
      <c r="H35" s="33">
        <f>SUM(H13+H19+H29+H34)</f>
        <v>998.5</v>
      </c>
      <c r="I35" s="33">
        <f>SUM(I13+I19+I29+I34)</f>
        <v>998.5</v>
      </c>
      <c r="J35" s="33">
        <f>SUM(J13+J19+J29+J34)</f>
        <v>262.4</v>
      </c>
      <c r="K35" s="1806"/>
      <c r="L35" s="1807"/>
      <c r="M35" s="1807"/>
      <c r="N35" s="1807"/>
      <c r="O35" s="1808"/>
      <c r="Q35" s="148"/>
    </row>
    <row r="36" spans="1:17" s="43" customFormat="1" ht="22.5" customHeight="1">
      <c r="A36" s="42" t="s">
        <v>11</v>
      </c>
      <c r="B36" s="1803" t="s">
        <v>35</v>
      </c>
      <c r="C36" s="1804"/>
      <c r="D36" s="1804"/>
      <c r="E36" s="1804"/>
      <c r="F36" s="1804"/>
      <c r="G36" s="1805"/>
      <c r="H36" s="39">
        <f>SUM(H35)</f>
        <v>998.5</v>
      </c>
      <c r="I36" s="39">
        <f>SUM(I35)</f>
        <v>998.5</v>
      </c>
      <c r="J36" s="39">
        <f>SUM(J35)</f>
        <v>262.4</v>
      </c>
      <c r="K36" s="1783"/>
      <c r="L36" s="1784"/>
      <c r="M36" s="1784"/>
      <c r="N36" s="1784"/>
      <c r="O36" s="1785"/>
      <c r="Q36" s="148"/>
    </row>
    <row r="37" spans="1:15" ht="22.5" customHeight="1">
      <c r="A37" s="406" t="s">
        <v>17</v>
      </c>
      <c r="B37" s="240" t="s">
        <v>201</v>
      </c>
      <c r="C37" s="240"/>
      <c r="D37" s="240"/>
      <c r="E37" s="241"/>
      <c r="F37" s="242"/>
      <c r="G37" s="242"/>
      <c r="H37" s="242"/>
      <c r="I37" s="242"/>
      <c r="J37" s="242"/>
      <c r="K37" s="242"/>
      <c r="L37" s="242"/>
      <c r="M37" s="242"/>
      <c r="N37" s="242"/>
      <c r="O37" s="243"/>
    </row>
    <row r="38" spans="1:17" s="43" customFormat="1" ht="24.75" customHeight="1">
      <c r="A38" s="157" t="s">
        <v>17</v>
      </c>
      <c r="B38" s="108" t="s">
        <v>11</v>
      </c>
      <c r="C38" s="1812" t="s">
        <v>202</v>
      </c>
      <c r="D38" s="1813"/>
      <c r="E38" s="1813"/>
      <c r="F38" s="1813"/>
      <c r="G38" s="1813"/>
      <c r="H38" s="1813"/>
      <c r="I38" s="1813"/>
      <c r="J38" s="1813"/>
      <c r="K38" s="1813"/>
      <c r="L38" s="1813"/>
      <c r="M38" s="1813"/>
      <c r="N38" s="1813"/>
      <c r="O38" s="1814"/>
      <c r="Q38" s="148"/>
    </row>
    <row r="39" spans="1:15" ht="409.5" customHeight="1">
      <c r="A39" s="1850" t="s">
        <v>17</v>
      </c>
      <c r="B39" s="1754" t="s">
        <v>11</v>
      </c>
      <c r="C39" s="1755" t="s">
        <v>11</v>
      </c>
      <c r="D39" s="1809"/>
      <c r="E39" s="1810" t="s">
        <v>203</v>
      </c>
      <c r="F39" s="1836" t="s">
        <v>768</v>
      </c>
      <c r="G39" s="193" t="s">
        <v>15</v>
      </c>
      <c r="H39" s="41">
        <v>154</v>
      </c>
      <c r="I39" s="41">
        <v>166</v>
      </c>
      <c r="J39" s="41">
        <v>83.076</v>
      </c>
      <c r="K39" s="11" t="s">
        <v>352</v>
      </c>
      <c r="L39" s="9">
        <v>6</v>
      </c>
      <c r="M39" s="584">
        <v>3</v>
      </c>
      <c r="N39" s="259" t="s">
        <v>1143</v>
      </c>
      <c r="O39" s="75" t="s">
        <v>1144</v>
      </c>
    </row>
    <row r="40" spans="1:15" ht="61.5" customHeight="1">
      <c r="A40" s="1850"/>
      <c r="B40" s="1754"/>
      <c r="C40" s="1755"/>
      <c r="D40" s="1809"/>
      <c r="E40" s="1810"/>
      <c r="F40" s="1836"/>
      <c r="G40" s="1799" t="s">
        <v>502</v>
      </c>
      <c r="H40" s="1801"/>
      <c r="I40" s="1801">
        <v>20</v>
      </c>
      <c r="J40" s="1801"/>
      <c r="K40" s="370" t="s">
        <v>732</v>
      </c>
      <c r="L40" s="9">
        <v>1</v>
      </c>
      <c r="M40" s="584">
        <v>0</v>
      </c>
      <c r="N40" s="75"/>
      <c r="O40" s="75" t="s">
        <v>1145</v>
      </c>
    </row>
    <row r="41" spans="1:15" ht="74.25" customHeight="1">
      <c r="A41" s="1850"/>
      <c r="B41" s="1754"/>
      <c r="C41" s="1755"/>
      <c r="D41" s="1809"/>
      <c r="E41" s="1810"/>
      <c r="F41" s="1836"/>
      <c r="G41" s="1800"/>
      <c r="H41" s="1802"/>
      <c r="I41" s="1802"/>
      <c r="J41" s="1802"/>
      <c r="K41" s="370" t="s">
        <v>733</v>
      </c>
      <c r="L41" s="9">
        <v>2</v>
      </c>
      <c r="M41" s="584">
        <v>0</v>
      </c>
      <c r="N41" s="75"/>
      <c r="O41" s="75" t="s">
        <v>1146</v>
      </c>
    </row>
    <row r="42" spans="1:15" ht="26.25" customHeight="1">
      <c r="A42" s="1850"/>
      <c r="B42" s="1754"/>
      <c r="C42" s="1755"/>
      <c r="D42" s="1809"/>
      <c r="E42" s="1810"/>
      <c r="F42" s="1836"/>
      <c r="G42" s="265" t="s">
        <v>16</v>
      </c>
      <c r="H42" s="269">
        <f>SUM(H39:H40)</f>
        <v>154</v>
      </c>
      <c r="I42" s="269">
        <f>SUM(I39:I40)</f>
        <v>186</v>
      </c>
      <c r="J42" s="269">
        <f>SUM(J39:J40)</f>
        <v>83.076</v>
      </c>
      <c r="K42" s="1796"/>
      <c r="L42" s="1797"/>
      <c r="M42" s="1797"/>
      <c r="N42" s="1797"/>
      <c r="O42" s="1798"/>
    </row>
    <row r="43" spans="1:15" ht="1.5" customHeight="1" hidden="1">
      <c r="A43" s="404"/>
      <c r="B43" s="411"/>
      <c r="C43" s="208"/>
      <c r="D43" s="335" t="s">
        <v>11</v>
      </c>
      <c r="E43" s="330" t="s">
        <v>677</v>
      </c>
      <c r="F43" s="329" t="s">
        <v>710</v>
      </c>
      <c r="G43" s="266" t="s">
        <v>15</v>
      </c>
      <c r="H43" s="72"/>
      <c r="I43" s="274"/>
      <c r="J43" s="34"/>
      <c r="K43" s="197" t="s">
        <v>352</v>
      </c>
      <c r="L43" s="36">
        <v>1</v>
      </c>
      <c r="M43" s="36"/>
      <c r="N43" s="260"/>
      <c r="O43" s="237"/>
    </row>
    <row r="44" spans="1:15" ht="54" customHeight="1" hidden="1">
      <c r="A44" s="404"/>
      <c r="B44" s="411"/>
      <c r="C44" s="208"/>
      <c r="D44" s="335" t="s">
        <v>17</v>
      </c>
      <c r="E44" s="330" t="s">
        <v>678</v>
      </c>
      <c r="F44" s="329" t="s">
        <v>710</v>
      </c>
      <c r="G44" s="266" t="s">
        <v>15</v>
      </c>
      <c r="H44" s="72"/>
      <c r="I44" s="274"/>
      <c r="J44" s="34"/>
      <c r="K44" s="197" t="s">
        <v>352</v>
      </c>
      <c r="L44" s="36">
        <v>1</v>
      </c>
      <c r="M44" s="36"/>
      <c r="N44" s="261"/>
      <c r="O44" s="238"/>
    </row>
    <row r="45" spans="1:15" ht="70.5" customHeight="1" hidden="1">
      <c r="A45" s="404"/>
      <c r="B45" s="411"/>
      <c r="C45" s="208"/>
      <c r="D45" s="335" t="s">
        <v>34</v>
      </c>
      <c r="E45" s="330" t="s">
        <v>679</v>
      </c>
      <c r="F45" s="329" t="s">
        <v>710</v>
      </c>
      <c r="G45" s="267" t="s">
        <v>15</v>
      </c>
      <c r="H45" s="209"/>
      <c r="I45" s="275"/>
      <c r="J45" s="210"/>
      <c r="K45" s="197" t="s">
        <v>352</v>
      </c>
      <c r="L45" s="36">
        <v>1</v>
      </c>
      <c r="M45" s="36"/>
      <c r="N45" s="261"/>
      <c r="O45" s="238"/>
    </row>
    <row r="46" spans="1:15" ht="66" customHeight="1" hidden="1">
      <c r="A46" s="405"/>
      <c r="B46" s="412"/>
      <c r="C46" s="413"/>
      <c r="D46" s="336" t="s">
        <v>19</v>
      </c>
      <c r="E46" s="333" t="s">
        <v>680</v>
      </c>
      <c r="F46" s="329" t="s">
        <v>710</v>
      </c>
      <c r="G46" s="268" t="s">
        <v>15</v>
      </c>
      <c r="H46" s="40"/>
      <c r="I46" s="40"/>
      <c r="J46" s="40"/>
      <c r="K46" s="198" t="s">
        <v>352</v>
      </c>
      <c r="L46" s="36">
        <v>1</v>
      </c>
      <c r="M46" s="36"/>
      <c r="N46" s="261"/>
      <c r="O46" s="238"/>
    </row>
    <row r="47" spans="1:15" ht="62.25" customHeight="1" hidden="1">
      <c r="A47" s="404"/>
      <c r="B47" s="411"/>
      <c r="C47" s="208"/>
      <c r="D47" s="335" t="s">
        <v>21</v>
      </c>
      <c r="E47" s="330" t="s">
        <v>681</v>
      </c>
      <c r="F47" s="329" t="s">
        <v>710</v>
      </c>
      <c r="G47" s="268" t="s">
        <v>15</v>
      </c>
      <c r="H47" s="331"/>
      <c r="I47" s="331"/>
      <c r="J47" s="331"/>
      <c r="K47" s="198" t="s">
        <v>352</v>
      </c>
      <c r="L47" s="36">
        <v>1</v>
      </c>
      <c r="M47" s="36"/>
      <c r="N47" s="238"/>
      <c r="O47" s="332"/>
    </row>
    <row r="48" spans="1:15" ht="73.5" customHeight="1" hidden="1">
      <c r="A48" s="404"/>
      <c r="B48" s="411"/>
      <c r="C48" s="208"/>
      <c r="D48" s="335" t="s">
        <v>23</v>
      </c>
      <c r="E48" s="330" t="s">
        <v>682</v>
      </c>
      <c r="F48" s="329" t="s">
        <v>710</v>
      </c>
      <c r="G48" s="268" t="s">
        <v>15</v>
      </c>
      <c r="H48" s="331"/>
      <c r="I48" s="331"/>
      <c r="J48" s="331"/>
      <c r="K48" s="198" t="s">
        <v>352</v>
      </c>
      <c r="L48" s="36">
        <v>1</v>
      </c>
      <c r="M48" s="36"/>
      <c r="N48" s="238"/>
      <c r="O48" s="332"/>
    </row>
    <row r="49" spans="1:15" ht="63.75" customHeight="1" hidden="1">
      <c r="A49" s="404"/>
      <c r="B49" s="411"/>
      <c r="C49" s="208"/>
      <c r="D49" s="335" t="s">
        <v>25</v>
      </c>
      <c r="E49" s="334" t="s">
        <v>683</v>
      </c>
      <c r="F49" s="372" t="s">
        <v>710</v>
      </c>
      <c r="G49" s="268" t="s">
        <v>15</v>
      </c>
      <c r="H49" s="331"/>
      <c r="I49" s="331"/>
      <c r="J49" s="331"/>
      <c r="K49" s="198" t="s">
        <v>352</v>
      </c>
      <c r="L49" s="36">
        <v>1</v>
      </c>
      <c r="M49" s="36"/>
      <c r="N49" s="238"/>
      <c r="O49" s="332"/>
    </row>
    <row r="50" spans="1:15" ht="69" customHeight="1" hidden="1">
      <c r="A50" s="404"/>
      <c r="B50" s="411"/>
      <c r="C50" s="208"/>
      <c r="D50" s="335" t="s">
        <v>90</v>
      </c>
      <c r="E50" s="334" t="s">
        <v>351</v>
      </c>
      <c r="F50" s="372" t="s">
        <v>710</v>
      </c>
      <c r="G50" s="268" t="s">
        <v>15</v>
      </c>
      <c r="H50" s="331"/>
      <c r="I50" s="331"/>
      <c r="J50" s="331"/>
      <c r="K50" s="198" t="s">
        <v>352</v>
      </c>
      <c r="L50" s="36">
        <v>1</v>
      </c>
      <c r="M50" s="36"/>
      <c r="N50" s="238"/>
      <c r="O50" s="332"/>
    </row>
    <row r="51" spans="1:15" ht="66" customHeight="1" hidden="1">
      <c r="A51" s="404"/>
      <c r="B51" s="411"/>
      <c r="C51" s="208"/>
      <c r="D51" s="335" t="s">
        <v>154</v>
      </c>
      <c r="E51" s="334" t="s">
        <v>684</v>
      </c>
      <c r="F51" s="372" t="s">
        <v>710</v>
      </c>
      <c r="G51" s="268" t="s">
        <v>15</v>
      </c>
      <c r="H51" s="331"/>
      <c r="I51" s="331"/>
      <c r="J51" s="331"/>
      <c r="K51" s="198" t="s">
        <v>352</v>
      </c>
      <c r="L51" s="36">
        <v>1</v>
      </c>
      <c r="M51" s="36"/>
      <c r="N51" s="238"/>
      <c r="O51" s="332"/>
    </row>
    <row r="52" spans="1:15" ht="66" customHeight="1" hidden="1">
      <c r="A52" s="404"/>
      <c r="B52" s="411"/>
      <c r="C52" s="208"/>
      <c r="D52" s="335" t="s">
        <v>70</v>
      </c>
      <c r="E52" s="371" t="s">
        <v>734</v>
      </c>
      <c r="F52" s="373" t="s">
        <v>710</v>
      </c>
      <c r="G52" s="268" t="s">
        <v>335</v>
      </c>
      <c r="H52" s="331">
        <v>35</v>
      </c>
      <c r="I52" s="331">
        <v>35</v>
      </c>
      <c r="J52" s="331"/>
      <c r="K52" s="198" t="s">
        <v>732</v>
      </c>
      <c r="L52" s="36">
        <v>1</v>
      </c>
      <c r="M52" s="36"/>
      <c r="N52" s="238"/>
      <c r="O52" s="238"/>
    </row>
    <row r="53" spans="1:17" s="43" customFormat="1" ht="23.25" customHeight="1">
      <c r="A53" s="42" t="s">
        <v>17</v>
      </c>
      <c r="B53" s="114" t="s">
        <v>11</v>
      </c>
      <c r="C53" s="1851" t="s">
        <v>27</v>
      </c>
      <c r="D53" s="1851"/>
      <c r="E53" s="1851"/>
      <c r="F53" s="1851"/>
      <c r="G53" s="1851"/>
      <c r="H53" s="76">
        <f>SUM(H42)</f>
        <v>154</v>
      </c>
      <c r="I53" s="76">
        <f>SUM(I42)</f>
        <v>186</v>
      </c>
      <c r="J53" s="76">
        <f>SUM(J42)</f>
        <v>83.076</v>
      </c>
      <c r="K53" s="1806"/>
      <c r="L53" s="1807"/>
      <c r="M53" s="1807"/>
      <c r="N53" s="1807"/>
      <c r="O53" s="1808"/>
      <c r="Q53" s="148"/>
    </row>
    <row r="54" spans="1:17" s="43" customFormat="1" ht="22.5" customHeight="1">
      <c r="A54" s="42" t="s">
        <v>17</v>
      </c>
      <c r="B54" s="252" t="s">
        <v>35</v>
      </c>
      <c r="C54" s="253"/>
      <c r="D54" s="253"/>
      <c r="E54" s="253"/>
      <c r="F54" s="253"/>
      <c r="G54" s="254"/>
      <c r="H54" s="39">
        <f>SUM(H53)</f>
        <v>154</v>
      </c>
      <c r="I54" s="39">
        <f>SUM(I53)</f>
        <v>186</v>
      </c>
      <c r="J54" s="39">
        <f>SUM(J53)</f>
        <v>83.076</v>
      </c>
      <c r="K54" s="1783"/>
      <c r="L54" s="1784"/>
      <c r="M54" s="1784"/>
      <c r="N54" s="1784"/>
      <c r="O54" s="1785"/>
      <c r="Q54" s="148"/>
    </row>
    <row r="55" spans="1:17" s="43" customFormat="1" ht="22.5" customHeight="1">
      <c r="A55" s="42" t="s">
        <v>34</v>
      </c>
      <c r="B55" s="241" t="s">
        <v>204</v>
      </c>
      <c r="C55" s="242"/>
      <c r="D55" s="242"/>
      <c r="E55" s="242"/>
      <c r="F55" s="242"/>
      <c r="G55" s="242"/>
      <c r="H55" s="242"/>
      <c r="I55" s="242"/>
      <c r="J55" s="242"/>
      <c r="K55" s="242"/>
      <c r="L55" s="242"/>
      <c r="M55" s="242"/>
      <c r="N55" s="242"/>
      <c r="O55" s="243"/>
      <c r="Q55" s="148"/>
    </row>
    <row r="56" spans="1:17" s="43" customFormat="1" ht="24.75" customHeight="1">
      <c r="A56" s="42" t="s">
        <v>34</v>
      </c>
      <c r="B56" s="114" t="s">
        <v>11</v>
      </c>
      <c r="C56" s="1776" t="s">
        <v>205</v>
      </c>
      <c r="D56" s="1777"/>
      <c r="E56" s="1777"/>
      <c r="F56" s="1777"/>
      <c r="G56" s="1777"/>
      <c r="H56" s="1777"/>
      <c r="I56" s="1777"/>
      <c r="J56" s="1777"/>
      <c r="K56" s="1777"/>
      <c r="L56" s="1777"/>
      <c r="M56" s="1777"/>
      <c r="N56" s="1777"/>
      <c r="O56" s="1778"/>
      <c r="Q56" s="148"/>
    </row>
    <row r="57" spans="1:15" ht="348.75" customHeight="1">
      <c r="A57" s="1850" t="s">
        <v>34</v>
      </c>
      <c r="B57" s="1754" t="s">
        <v>11</v>
      </c>
      <c r="C57" s="1755" t="s">
        <v>17</v>
      </c>
      <c r="D57" s="1809"/>
      <c r="E57" s="1810" t="s">
        <v>206</v>
      </c>
      <c r="F57" s="1836" t="s">
        <v>768</v>
      </c>
      <c r="G57" s="193" t="s">
        <v>15</v>
      </c>
      <c r="H57" s="41">
        <v>29.5</v>
      </c>
      <c r="I57" s="55">
        <v>14.5</v>
      </c>
      <c r="J57" s="41">
        <v>6.7</v>
      </c>
      <c r="K57" s="11" t="s">
        <v>1147</v>
      </c>
      <c r="L57" s="4">
        <v>3</v>
      </c>
      <c r="M57" s="585">
        <v>1</v>
      </c>
      <c r="N57" s="258" t="s">
        <v>1148</v>
      </c>
      <c r="O57" s="5" t="s">
        <v>1149</v>
      </c>
    </row>
    <row r="58" spans="1:15" ht="29.25" customHeight="1">
      <c r="A58" s="1850"/>
      <c r="B58" s="1754"/>
      <c r="C58" s="1755"/>
      <c r="D58" s="1809"/>
      <c r="E58" s="1810"/>
      <c r="F58" s="1821"/>
      <c r="G58" s="265" t="s">
        <v>16</v>
      </c>
      <c r="H58" s="269">
        <f>H57</f>
        <v>29.5</v>
      </c>
      <c r="I58" s="269">
        <f>I57</f>
        <v>14.5</v>
      </c>
      <c r="J58" s="269">
        <f>J57</f>
        <v>6.7</v>
      </c>
      <c r="K58" s="1796"/>
      <c r="L58" s="1797"/>
      <c r="M58" s="1797"/>
      <c r="N58" s="1797"/>
      <c r="O58" s="1798"/>
    </row>
    <row r="59" spans="1:15" ht="235.5" customHeight="1" hidden="1">
      <c r="A59" s="406"/>
      <c r="B59" s="402"/>
      <c r="C59" s="13"/>
      <c r="D59" s="13" t="s">
        <v>11</v>
      </c>
      <c r="E59" s="73" t="s">
        <v>685</v>
      </c>
      <c r="F59" s="77" t="s">
        <v>348</v>
      </c>
      <c r="G59" s="211" t="s">
        <v>15</v>
      </c>
      <c r="H59" s="34">
        <v>14.5</v>
      </c>
      <c r="I59" s="374">
        <v>14.5</v>
      </c>
      <c r="J59" s="34"/>
      <c r="K59" s="198" t="s">
        <v>353</v>
      </c>
      <c r="L59" s="36">
        <v>1</v>
      </c>
      <c r="M59" s="36"/>
      <c r="N59" s="280"/>
      <c r="O59" s="236"/>
    </row>
    <row r="60" spans="1:15" ht="105.75" customHeight="1" hidden="1">
      <c r="A60" s="406"/>
      <c r="B60" s="402"/>
      <c r="C60" s="13"/>
      <c r="D60" s="13" t="s">
        <v>17</v>
      </c>
      <c r="E60" s="73" t="s">
        <v>686</v>
      </c>
      <c r="F60" s="77" t="s">
        <v>348</v>
      </c>
      <c r="G60" s="211" t="s">
        <v>15</v>
      </c>
      <c r="H60" s="34">
        <v>15</v>
      </c>
      <c r="I60" s="375">
        <v>15</v>
      </c>
      <c r="J60" s="34"/>
      <c r="K60" s="198" t="s">
        <v>353</v>
      </c>
      <c r="L60" s="36">
        <v>1</v>
      </c>
      <c r="M60" s="36"/>
      <c r="N60" s="280"/>
      <c r="O60" s="35"/>
    </row>
    <row r="61" spans="1:15" ht="117.75" customHeight="1">
      <c r="A61" s="1850" t="s">
        <v>34</v>
      </c>
      <c r="B61" s="1754" t="s">
        <v>11</v>
      </c>
      <c r="C61" s="1755" t="s">
        <v>34</v>
      </c>
      <c r="D61" s="1809"/>
      <c r="E61" s="1810" t="s">
        <v>207</v>
      </c>
      <c r="F61" s="1836" t="s">
        <v>348</v>
      </c>
      <c r="G61" s="193" t="s">
        <v>15</v>
      </c>
      <c r="H61" s="41">
        <v>1.5</v>
      </c>
      <c r="I61" s="492">
        <v>1.5</v>
      </c>
      <c r="J61" s="41">
        <v>1.452</v>
      </c>
      <c r="K61" s="5" t="s">
        <v>353</v>
      </c>
      <c r="L61" s="4">
        <v>1</v>
      </c>
      <c r="M61" s="586">
        <v>1</v>
      </c>
      <c r="N61" s="280" t="s">
        <v>1150</v>
      </c>
      <c r="O61" s="5"/>
    </row>
    <row r="62" spans="1:15" ht="24.75" customHeight="1">
      <c r="A62" s="1850"/>
      <c r="B62" s="1754"/>
      <c r="C62" s="1755"/>
      <c r="D62" s="1809"/>
      <c r="E62" s="1810"/>
      <c r="F62" s="1821"/>
      <c r="G62" s="265" t="s">
        <v>16</v>
      </c>
      <c r="H62" s="270">
        <f>SUM(H61:H61)</f>
        <v>1.5</v>
      </c>
      <c r="I62" s="270">
        <f>SUM(I61:I61)</f>
        <v>1.5</v>
      </c>
      <c r="J62" s="270">
        <f>SUM(J61:J61)</f>
        <v>1.452</v>
      </c>
      <c r="K62" s="1796"/>
      <c r="L62" s="1797"/>
      <c r="M62" s="1797"/>
      <c r="N62" s="1797"/>
      <c r="O62" s="1798"/>
    </row>
    <row r="63" spans="1:15" ht="222" customHeight="1">
      <c r="A63" s="1850" t="s">
        <v>34</v>
      </c>
      <c r="B63" s="1754" t="s">
        <v>11</v>
      </c>
      <c r="C63" s="1755" t="s">
        <v>19</v>
      </c>
      <c r="D63" s="1809"/>
      <c r="E63" s="1810" t="s">
        <v>208</v>
      </c>
      <c r="F63" s="1836" t="s">
        <v>348</v>
      </c>
      <c r="G63" s="193" t="s">
        <v>15</v>
      </c>
      <c r="H63" s="41">
        <v>9.2</v>
      </c>
      <c r="I63" s="274">
        <v>9.2</v>
      </c>
      <c r="J63" s="41">
        <v>0</v>
      </c>
      <c r="K63" s="5" t="s">
        <v>354</v>
      </c>
      <c r="L63" s="4">
        <v>1</v>
      </c>
      <c r="M63" s="586">
        <v>1</v>
      </c>
      <c r="N63" s="490" t="s">
        <v>1686</v>
      </c>
      <c r="O63" s="587" t="s">
        <v>1708</v>
      </c>
    </row>
    <row r="64" spans="1:15" ht="24.75" customHeight="1">
      <c r="A64" s="1850"/>
      <c r="B64" s="1754"/>
      <c r="C64" s="1755"/>
      <c r="D64" s="1809"/>
      <c r="E64" s="1810"/>
      <c r="F64" s="1821"/>
      <c r="G64" s="265" t="s">
        <v>16</v>
      </c>
      <c r="H64" s="270">
        <f>SUM(H63:H63)</f>
        <v>9.2</v>
      </c>
      <c r="I64" s="270">
        <f>SUM(I63:I63)</f>
        <v>9.2</v>
      </c>
      <c r="J64" s="270">
        <f>SUM(J63:J63)</f>
        <v>0</v>
      </c>
      <c r="K64" s="1796"/>
      <c r="L64" s="1797"/>
      <c r="M64" s="1797"/>
      <c r="N64" s="1797"/>
      <c r="O64" s="1798"/>
    </row>
    <row r="65" spans="1:17" s="43" customFormat="1" ht="23.25" customHeight="1">
      <c r="A65" s="42" t="s">
        <v>34</v>
      </c>
      <c r="B65" s="114" t="s">
        <v>11</v>
      </c>
      <c r="C65" s="1852" t="s">
        <v>27</v>
      </c>
      <c r="D65" s="1853"/>
      <c r="E65" s="1853"/>
      <c r="F65" s="1853"/>
      <c r="G65" s="1854"/>
      <c r="H65" s="33">
        <f>SUM(H58+H62+H64)</f>
        <v>40.2</v>
      </c>
      <c r="I65" s="33">
        <f>SUM(I58+I62+I64)</f>
        <v>25.2</v>
      </c>
      <c r="J65" s="33">
        <f>SUM(J58+J62+J64)</f>
        <v>8.152000000000001</v>
      </c>
      <c r="K65" s="1806"/>
      <c r="L65" s="1807"/>
      <c r="M65" s="1807"/>
      <c r="N65" s="1807"/>
      <c r="O65" s="1808"/>
      <c r="Q65" s="148"/>
    </row>
    <row r="66" spans="1:17" s="43" customFormat="1" ht="22.5" customHeight="1">
      <c r="A66" s="42" t="s">
        <v>34</v>
      </c>
      <c r="B66" s="1855" t="s">
        <v>35</v>
      </c>
      <c r="C66" s="1856"/>
      <c r="D66" s="1856"/>
      <c r="E66" s="1856"/>
      <c r="F66" s="1856"/>
      <c r="G66" s="1857"/>
      <c r="H66" s="39">
        <f>SUM(H65)</f>
        <v>40.2</v>
      </c>
      <c r="I66" s="39">
        <f>SUM(I65)</f>
        <v>25.2</v>
      </c>
      <c r="J66" s="39">
        <f>SUM(J65)</f>
        <v>8.152000000000001</v>
      </c>
      <c r="K66" s="1783"/>
      <c r="L66" s="1784"/>
      <c r="M66" s="1784"/>
      <c r="N66" s="1784"/>
      <c r="O66" s="1785"/>
      <c r="Q66" s="148"/>
    </row>
    <row r="67" spans="1:17" s="43" customFormat="1" ht="22.5" customHeight="1">
      <c r="A67" s="42" t="s">
        <v>19</v>
      </c>
      <c r="B67" s="241" t="s">
        <v>209</v>
      </c>
      <c r="C67" s="242"/>
      <c r="D67" s="242"/>
      <c r="E67" s="242"/>
      <c r="F67" s="242"/>
      <c r="G67" s="242"/>
      <c r="H67" s="242"/>
      <c r="I67" s="242"/>
      <c r="J67" s="242"/>
      <c r="K67" s="242"/>
      <c r="L67" s="242"/>
      <c r="M67" s="242"/>
      <c r="N67" s="242"/>
      <c r="O67" s="243"/>
      <c r="Q67" s="148"/>
    </row>
    <row r="68" spans="1:17" s="43" customFormat="1" ht="24.75" customHeight="1">
      <c r="A68" s="42" t="s">
        <v>19</v>
      </c>
      <c r="B68" s="114" t="s">
        <v>11</v>
      </c>
      <c r="C68" s="244" t="s">
        <v>210</v>
      </c>
      <c r="D68" s="245"/>
      <c r="E68" s="263"/>
      <c r="F68" s="263"/>
      <c r="G68" s="263"/>
      <c r="H68" s="263"/>
      <c r="I68" s="263"/>
      <c r="J68" s="263"/>
      <c r="K68" s="263"/>
      <c r="L68" s="263"/>
      <c r="M68" s="263"/>
      <c r="N68" s="263"/>
      <c r="O68" s="264"/>
      <c r="Q68" s="148"/>
    </row>
    <row r="69" spans="1:15" ht="339.75" customHeight="1">
      <c r="A69" s="1850" t="s">
        <v>19</v>
      </c>
      <c r="B69" s="1754" t="s">
        <v>11</v>
      </c>
      <c r="C69" s="1755" t="s">
        <v>11</v>
      </c>
      <c r="D69" s="1809"/>
      <c r="E69" s="1810" t="s">
        <v>211</v>
      </c>
      <c r="F69" s="1836" t="s">
        <v>355</v>
      </c>
      <c r="G69" s="223" t="s">
        <v>15</v>
      </c>
      <c r="H69" s="23">
        <v>17</v>
      </c>
      <c r="I69" s="273">
        <v>17</v>
      </c>
      <c r="J69" s="23">
        <v>16.96</v>
      </c>
      <c r="K69" s="31" t="s">
        <v>687</v>
      </c>
      <c r="L69" s="4">
        <v>2</v>
      </c>
      <c r="M69" s="586">
        <v>3</v>
      </c>
      <c r="N69" s="262" t="s">
        <v>1151</v>
      </c>
      <c r="O69" s="184"/>
    </row>
    <row r="70" spans="1:15" ht="30" customHeight="1">
      <c r="A70" s="1850"/>
      <c r="B70" s="1754"/>
      <c r="C70" s="1755"/>
      <c r="D70" s="1809"/>
      <c r="E70" s="1810"/>
      <c r="F70" s="1821"/>
      <c r="G70" s="271" t="s">
        <v>16</v>
      </c>
      <c r="H70" s="269">
        <f>H69</f>
        <v>17</v>
      </c>
      <c r="I70" s="269">
        <f>I69</f>
        <v>17</v>
      </c>
      <c r="J70" s="269">
        <f>J69</f>
        <v>16.96</v>
      </c>
      <c r="K70" s="1786"/>
      <c r="L70" s="1787"/>
      <c r="M70" s="1787"/>
      <c r="N70" s="1787"/>
      <c r="O70" s="1788"/>
    </row>
    <row r="71" spans="1:244" s="38" customFormat="1" ht="19.5" customHeight="1">
      <c r="A71" s="407" t="s">
        <v>19</v>
      </c>
      <c r="B71" s="414" t="s">
        <v>11</v>
      </c>
      <c r="C71" s="1863" t="s">
        <v>54</v>
      </c>
      <c r="D71" s="1864"/>
      <c r="E71" s="1864"/>
      <c r="F71" s="1864"/>
      <c r="G71" s="1865"/>
      <c r="H71" s="494">
        <f>SUM(H70)</f>
        <v>17</v>
      </c>
      <c r="I71" s="494">
        <f>SUM(I70)</f>
        <v>17</v>
      </c>
      <c r="J71" s="494">
        <f>SUM(J70)</f>
        <v>16.96</v>
      </c>
      <c r="K71" s="1789"/>
      <c r="L71" s="1790"/>
      <c r="M71" s="1790"/>
      <c r="N71" s="1790"/>
      <c r="O71" s="1791"/>
      <c r="P71" s="78"/>
      <c r="Q71" s="79"/>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row>
    <row r="72" spans="1:244" s="38" customFormat="1" ht="23.25" customHeight="1">
      <c r="A72" s="408" t="s">
        <v>19</v>
      </c>
      <c r="B72" s="493" t="s">
        <v>17</v>
      </c>
      <c r="C72" s="1858" t="s">
        <v>212</v>
      </c>
      <c r="D72" s="1859"/>
      <c r="E72" s="1859"/>
      <c r="F72" s="1859"/>
      <c r="G72" s="495"/>
      <c r="H72" s="495"/>
      <c r="I72" s="495"/>
      <c r="J72" s="495"/>
      <c r="K72" s="495"/>
      <c r="L72" s="495"/>
      <c r="M72" s="495"/>
      <c r="N72" s="495"/>
      <c r="O72" s="496"/>
      <c r="P72" s="78"/>
      <c r="Q72" s="79"/>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row>
    <row r="73" spans="1:253" s="82" customFormat="1" ht="60" customHeight="1">
      <c r="A73" s="1761" t="s">
        <v>19</v>
      </c>
      <c r="B73" s="1762" t="s">
        <v>17</v>
      </c>
      <c r="C73" s="1763" t="s">
        <v>11</v>
      </c>
      <c r="D73" s="1792"/>
      <c r="E73" s="1793" t="s">
        <v>213</v>
      </c>
      <c r="F73" s="1862" t="s">
        <v>688</v>
      </c>
      <c r="G73" s="338" t="s">
        <v>15</v>
      </c>
      <c r="H73" s="340">
        <v>11</v>
      </c>
      <c r="I73" s="340">
        <v>11</v>
      </c>
      <c r="J73" s="80">
        <v>11</v>
      </c>
      <c r="K73" s="212" t="s">
        <v>689</v>
      </c>
      <c r="L73" s="213">
        <v>8</v>
      </c>
      <c r="M73" s="588">
        <v>18</v>
      </c>
      <c r="N73" s="282" t="s">
        <v>1152</v>
      </c>
      <c r="O73" s="283"/>
      <c r="P73" s="78"/>
      <c r="Q73" s="79"/>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c r="FT73" s="78"/>
      <c r="FU73" s="78"/>
      <c r="FV73" s="78"/>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81"/>
      <c r="IL73" s="81"/>
      <c r="IM73" s="81"/>
      <c r="IN73" s="81"/>
      <c r="IO73" s="81"/>
      <c r="IP73" s="81"/>
      <c r="IQ73" s="81"/>
      <c r="IR73" s="81"/>
      <c r="IS73" s="81"/>
    </row>
    <row r="74" spans="1:253" s="82" customFormat="1" ht="24.75" customHeight="1">
      <c r="A74" s="1761"/>
      <c r="B74" s="1762"/>
      <c r="C74" s="1763"/>
      <c r="D74" s="1792"/>
      <c r="E74" s="1794"/>
      <c r="F74" s="1862"/>
      <c r="G74" s="152" t="s">
        <v>26</v>
      </c>
      <c r="H74" s="272">
        <f aca="true" t="shared" si="0" ref="H74:J75">SUM(H73)</f>
        <v>11</v>
      </c>
      <c r="I74" s="272">
        <f t="shared" si="0"/>
        <v>11</v>
      </c>
      <c r="J74" s="272">
        <f t="shared" si="0"/>
        <v>11</v>
      </c>
      <c r="K74" s="1764"/>
      <c r="L74" s="1765"/>
      <c r="M74" s="1765"/>
      <c r="N74" s="1765"/>
      <c r="O74" s="1766"/>
      <c r="P74" s="78"/>
      <c r="Q74" s="83"/>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81"/>
      <c r="IL74" s="81"/>
      <c r="IM74" s="81"/>
      <c r="IN74" s="81"/>
      <c r="IO74" s="81"/>
      <c r="IP74" s="81"/>
      <c r="IQ74" s="81"/>
      <c r="IR74" s="81"/>
      <c r="IS74" s="81"/>
    </row>
    <row r="75" spans="1:253" s="82" customFormat="1" ht="24.75" customHeight="1">
      <c r="A75" s="342" t="s">
        <v>19</v>
      </c>
      <c r="B75" s="84" t="s">
        <v>17</v>
      </c>
      <c r="C75" s="1767" t="s">
        <v>54</v>
      </c>
      <c r="D75" s="1768"/>
      <c r="E75" s="1768"/>
      <c r="F75" s="1768"/>
      <c r="G75" s="1769"/>
      <c r="H75" s="85">
        <f t="shared" si="0"/>
        <v>11</v>
      </c>
      <c r="I75" s="85">
        <f t="shared" si="0"/>
        <v>11</v>
      </c>
      <c r="J75" s="85">
        <f t="shared" si="0"/>
        <v>11</v>
      </c>
      <c r="K75" s="1770"/>
      <c r="L75" s="1771"/>
      <c r="M75" s="1771"/>
      <c r="N75" s="1771"/>
      <c r="O75" s="1772"/>
      <c r="P75" s="78"/>
      <c r="Q75" s="79"/>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81"/>
      <c r="IL75" s="81"/>
      <c r="IM75" s="81"/>
      <c r="IN75" s="81"/>
      <c r="IO75" s="81"/>
      <c r="IP75" s="81"/>
      <c r="IQ75" s="81"/>
      <c r="IR75" s="81"/>
      <c r="IS75" s="81"/>
    </row>
    <row r="76" spans="1:253" s="38" customFormat="1" ht="23.25" customHeight="1">
      <c r="A76" s="342" t="s">
        <v>19</v>
      </c>
      <c r="B76" s="1746" t="s">
        <v>71</v>
      </c>
      <c r="C76" s="1746"/>
      <c r="D76" s="1746"/>
      <c r="E76" s="1746"/>
      <c r="F76" s="1746"/>
      <c r="G76" s="1747"/>
      <c r="H76" s="341">
        <f>SUM(H71+H75)</f>
        <v>28</v>
      </c>
      <c r="I76" s="341">
        <f>SUM(I71+I75)</f>
        <v>28</v>
      </c>
      <c r="J76" s="341">
        <f>SUM(J71+J75)</f>
        <v>27.96</v>
      </c>
      <c r="K76" s="1748"/>
      <c r="L76" s="1749"/>
      <c r="M76" s="1749"/>
      <c r="N76" s="1749"/>
      <c r="O76" s="1750"/>
      <c r="P76" s="78"/>
      <c r="Q76" s="79"/>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81"/>
      <c r="IL76" s="81"/>
      <c r="IM76" s="81"/>
      <c r="IN76" s="81"/>
      <c r="IO76" s="81"/>
      <c r="IP76" s="81"/>
      <c r="IQ76" s="81"/>
      <c r="IR76" s="81"/>
      <c r="IS76" s="81"/>
    </row>
    <row r="77" spans="1:17" s="43" customFormat="1" ht="22.5" customHeight="1">
      <c r="A77" s="42" t="s">
        <v>21</v>
      </c>
      <c r="B77" s="1773" t="s">
        <v>723</v>
      </c>
      <c r="C77" s="1774"/>
      <c r="D77" s="1774"/>
      <c r="E77" s="1774"/>
      <c r="F77" s="1774"/>
      <c r="G77" s="1774"/>
      <c r="H77" s="1774"/>
      <c r="I77" s="1774"/>
      <c r="J77" s="1774"/>
      <c r="K77" s="1774"/>
      <c r="L77" s="1774"/>
      <c r="M77" s="1774"/>
      <c r="N77" s="1774"/>
      <c r="O77" s="1775"/>
      <c r="Q77" s="148"/>
    </row>
    <row r="78" spans="1:17" s="43" customFormat="1" ht="24.75" customHeight="1">
      <c r="A78" s="42" t="s">
        <v>21</v>
      </c>
      <c r="B78" s="114" t="s">
        <v>11</v>
      </c>
      <c r="C78" s="1776" t="s">
        <v>724</v>
      </c>
      <c r="D78" s="1777"/>
      <c r="E78" s="1777"/>
      <c r="F78" s="1777"/>
      <c r="G78" s="1777"/>
      <c r="H78" s="1777"/>
      <c r="I78" s="1777"/>
      <c r="J78" s="1777"/>
      <c r="K78" s="1777"/>
      <c r="L78" s="1777"/>
      <c r="M78" s="1777"/>
      <c r="N78" s="1777"/>
      <c r="O78" s="1778"/>
      <c r="Q78" s="148"/>
    </row>
    <row r="79" spans="1:253" s="82" customFormat="1" ht="409.5" customHeight="1">
      <c r="A79" s="1761" t="s">
        <v>21</v>
      </c>
      <c r="B79" s="1762" t="s">
        <v>11</v>
      </c>
      <c r="C79" s="1763" t="s">
        <v>11</v>
      </c>
      <c r="D79" s="1792"/>
      <c r="E79" s="1793" t="s">
        <v>690</v>
      </c>
      <c r="F79" s="1795"/>
      <c r="G79" s="338" t="s">
        <v>502</v>
      </c>
      <c r="H79" s="340">
        <v>575</v>
      </c>
      <c r="I79" s="340">
        <v>575</v>
      </c>
      <c r="J79" s="80">
        <v>88.241</v>
      </c>
      <c r="K79" s="212" t="s">
        <v>691</v>
      </c>
      <c r="L79" s="213">
        <v>21</v>
      </c>
      <c r="M79" s="589">
        <v>5</v>
      </c>
      <c r="N79" s="282" t="s">
        <v>1687</v>
      </c>
      <c r="O79" s="476"/>
      <c r="P79" s="78"/>
      <c r="Q79" s="79"/>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81"/>
      <c r="IL79" s="81"/>
      <c r="IM79" s="81"/>
      <c r="IN79" s="81"/>
      <c r="IO79" s="81"/>
      <c r="IP79" s="81"/>
      <c r="IQ79" s="81"/>
      <c r="IR79" s="81"/>
      <c r="IS79" s="81"/>
    </row>
    <row r="80" spans="1:253" s="82" customFormat="1" ht="21" customHeight="1">
      <c r="A80" s="1761"/>
      <c r="B80" s="1762"/>
      <c r="C80" s="1763"/>
      <c r="D80" s="1792"/>
      <c r="E80" s="1794"/>
      <c r="F80" s="1795"/>
      <c r="G80" s="152" t="s">
        <v>26</v>
      </c>
      <c r="H80" s="272">
        <f>SUM(H79)</f>
        <v>575</v>
      </c>
      <c r="I80" s="272">
        <f>SUM(I79)</f>
        <v>575</v>
      </c>
      <c r="J80" s="272">
        <f>SUM(J79)</f>
        <v>88.241</v>
      </c>
      <c r="K80" s="1764"/>
      <c r="L80" s="1765"/>
      <c r="M80" s="1765"/>
      <c r="N80" s="1765"/>
      <c r="O80" s="1766"/>
      <c r="P80" s="78"/>
      <c r="Q80" s="83"/>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c r="FS80" s="78"/>
      <c r="FT80" s="78"/>
      <c r="FU80" s="78"/>
      <c r="FV80" s="78"/>
      <c r="FW80" s="78"/>
      <c r="FX80" s="78"/>
      <c r="FY80" s="78"/>
      <c r="FZ80" s="78"/>
      <c r="GA80" s="78"/>
      <c r="GB80" s="78"/>
      <c r="GC80" s="78"/>
      <c r="GD80" s="78"/>
      <c r="GE80" s="78"/>
      <c r="GF80" s="78"/>
      <c r="GG80" s="78"/>
      <c r="GH80" s="78"/>
      <c r="GI80" s="78"/>
      <c r="GJ80" s="78"/>
      <c r="GK80" s="78"/>
      <c r="GL80" s="78"/>
      <c r="GM80" s="78"/>
      <c r="GN80" s="78"/>
      <c r="GO80" s="78"/>
      <c r="GP80" s="78"/>
      <c r="GQ80" s="78"/>
      <c r="GR80" s="78"/>
      <c r="GS80" s="78"/>
      <c r="GT80" s="78"/>
      <c r="GU80" s="78"/>
      <c r="GV80" s="78"/>
      <c r="GW80" s="78"/>
      <c r="GX80" s="78"/>
      <c r="GY80" s="78"/>
      <c r="GZ80" s="78"/>
      <c r="HA80" s="78"/>
      <c r="HB80" s="78"/>
      <c r="HC80" s="78"/>
      <c r="HD80" s="78"/>
      <c r="HE80" s="78"/>
      <c r="HF80" s="78"/>
      <c r="HG80" s="78"/>
      <c r="HH80" s="78"/>
      <c r="HI80" s="78"/>
      <c r="HJ80" s="78"/>
      <c r="HK80" s="78"/>
      <c r="HL80" s="78"/>
      <c r="HM80" s="78"/>
      <c r="HN80" s="78"/>
      <c r="HO80" s="78"/>
      <c r="HP80" s="78"/>
      <c r="HQ80" s="78"/>
      <c r="HR80" s="78"/>
      <c r="HS80" s="78"/>
      <c r="HT80" s="78"/>
      <c r="HU80" s="78"/>
      <c r="HV80" s="78"/>
      <c r="HW80" s="78"/>
      <c r="HX80" s="78"/>
      <c r="HY80" s="78"/>
      <c r="HZ80" s="78"/>
      <c r="IA80" s="78"/>
      <c r="IB80" s="78"/>
      <c r="IC80" s="78"/>
      <c r="ID80" s="78"/>
      <c r="IE80" s="78"/>
      <c r="IF80" s="78"/>
      <c r="IG80" s="78"/>
      <c r="IH80" s="78"/>
      <c r="II80" s="78"/>
      <c r="IJ80" s="78"/>
      <c r="IK80" s="81"/>
      <c r="IL80" s="81"/>
      <c r="IM80" s="81"/>
      <c r="IN80" s="81"/>
      <c r="IO80" s="81"/>
      <c r="IP80" s="81"/>
      <c r="IQ80" s="81"/>
      <c r="IR80" s="81"/>
      <c r="IS80" s="81"/>
    </row>
    <row r="81" spans="1:253" s="82" customFormat="1" ht="0.75" customHeight="1" hidden="1">
      <c r="A81" s="409"/>
      <c r="B81" s="415"/>
      <c r="C81" s="337"/>
      <c r="D81" s="322" t="s">
        <v>11</v>
      </c>
      <c r="E81" s="334" t="s">
        <v>692</v>
      </c>
      <c r="F81" s="329" t="s">
        <v>708</v>
      </c>
      <c r="G81" s="345" t="s">
        <v>502</v>
      </c>
      <c r="H81" s="348">
        <v>24.6</v>
      </c>
      <c r="I81" s="385">
        <v>24.6</v>
      </c>
      <c r="J81" s="343"/>
      <c r="K81" s="347" t="s">
        <v>712</v>
      </c>
      <c r="L81" s="344"/>
      <c r="M81" s="344"/>
      <c r="N81" s="344"/>
      <c r="O81" s="344"/>
      <c r="P81" s="78"/>
      <c r="Q81" s="83"/>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8"/>
      <c r="GC81" s="78"/>
      <c r="GD81" s="78"/>
      <c r="GE81" s="78"/>
      <c r="GF81" s="78"/>
      <c r="GG81" s="78"/>
      <c r="GH81" s="78"/>
      <c r="GI81" s="78"/>
      <c r="GJ81" s="78"/>
      <c r="GK81" s="78"/>
      <c r="GL81" s="78"/>
      <c r="GM81" s="78"/>
      <c r="GN81" s="78"/>
      <c r="GO81" s="78"/>
      <c r="GP81" s="78"/>
      <c r="GQ81" s="78"/>
      <c r="GR81" s="78"/>
      <c r="GS81" s="78"/>
      <c r="GT81" s="78"/>
      <c r="GU81" s="78"/>
      <c r="GV81" s="78"/>
      <c r="GW81" s="78"/>
      <c r="GX81" s="78"/>
      <c r="GY81" s="78"/>
      <c r="GZ81" s="78"/>
      <c r="HA81" s="78"/>
      <c r="HB81" s="78"/>
      <c r="HC81" s="78"/>
      <c r="HD81" s="78"/>
      <c r="HE81" s="78"/>
      <c r="HF81" s="78"/>
      <c r="HG81" s="78"/>
      <c r="HH81" s="78"/>
      <c r="HI81" s="78"/>
      <c r="HJ81" s="78"/>
      <c r="HK81" s="78"/>
      <c r="HL81" s="78"/>
      <c r="HM81" s="78"/>
      <c r="HN81" s="78"/>
      <c r="HO81" s="78"/>
      <c r="HP81" s="78"/>
      <c r="HQ81" s="78"/>
      <c r="HR81" s="78"/>
      <c r="HS81" s="78"/>
      <c r="HT81" s="78"/>
      <c r="HU81" s="78"/>
      <c r="HV81" s="78"/>
      <c r="HW81" s="78"/>
      <c r="HX81" s="78"/>
      <c r="HY81" s="78"/>
      <c r="HZ81" s="78"/>
      <c r="IA81" s="78"/>
      <c r="IB81" s="78"/>
      <c r="IC81" s="78"/>
      <c r="ID81" s="78"/>
      <c r="IE81" s="78"/>
      <c r="IF81" s="78"/>
      <c r="IG81" s="78"/>
      <c r="IH81" s="78"/>
      <c r="II81" s="78"/>
      <c r="IJ81" s="78"/>
      <c r="IK81" s="81"/>
      <c r="IL81" s="81"/>
      <c r="IM81" s="81"/>
      <c r="IN81" s="81"/>
      <c r="IO81" s="81"/>
      <c r="IP81" s="81"/>
      <c r="IQ81" s="81"/>
      <c r="IR81" s="81"/>
      <c r="IS81" s="81"/>
    </row>
    <row r="82" spans="1:253" s="82" customFormat="1" ht="39" customHeight="1" hidden="1">
      <c r="A82" s="409"/>
      <c r="B82" s="415"/>
      <c r="C82" s="337"/>
      <c r="D82" s="322" t="s">
        <v>17</v>
      </c>
      <c r="E82" s="334" t="s">
        <v>693</v>
      </c>
      <c r="F82" s="329" t="s">
        <v>709</v>
      </c>
      <c r="G82" s="345" t="s">
        <v>502</v>
      </c>
      <c r="H82" s="348"/>
      <c r="I82" s="385">
        <v>13.1</v>
      </c>
      <c r="J82" s="343"/>
      <c r="K82" s="347" t="s">
        <v>712</v>
      </c>
      <c r="L82" s="344"/>
      <c r="M82" s="344"/>
      <c r="N82" s="344"/>
      <c r="O82" s="344"/>
      <c r="P82" s="78"/>
      <c r="Q82" s="83"/>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c r="FO82" s="78"/>
      <c r="FP82" s="78"/>
      <c r="FQ82" s="78"/>
      <c r="FR82" s="78"/>
      <c r="FS82" s="78"/>
      <c r="FT82" s="78"/>
      <c r="FU82" s="78"/>
      <c r="FV82" s="78"/>
      <c r="FW82" s="78"/>
      <c r="FX82" s="78"/>
      <c r="FY82" s="78"/>
      <c r="FZ82" s="78"/>
      <c r="GA82" s="78"/>
      <c r="GB82" s="78"/>
      <c r="GC82" s="78"/>
      <c r="GD82" s="78"/>
      <c r="GE82" s="78"/>
      <c r="GF82" s="78"/>
      <c r="GG82" s="78"/>
      <c r="GH82" s="78"/>
      <c r="GI82" s="78"/>
      <c r="GJ82" s="78"/>
      <c r="GK82" s="78"/>
      <c r="GL82" s="78"/>
      <c r="GM82" s="78"/>
      <c r="GN82" s="78"/>
      <c r="GO82" s="78"/>
      <c r="GP82" s="78"/>
      <c r="GQ82" s="78"/>
      <c r="GR82" s="78"/>
      <c r="GS82" s="78"/>
      <c r="GT82" s="78"/>
      <c r="GU82" s="78"/>
      <c r="GV82" s="78"/>
      <c r="GW82" s="78"/>
      <c r="GX82" s="78"/>
      <c r="GY82" s="78"/>
      <c r="GZ82" s="78"/>
      <c r="HA82" s="78"/>
      <c r="HB82" s="78"/>
      <c r="HC82" s="78"/>
      <c r="HD82" s="78"/>
      <c r="HE82" s="78"/>
      <c r="HF82" s="78"/>
      <c r="HG82" s="78"/>
      <c r="HH82" s="78"/>
      <c r="HI82" s="78"/>
      <c r="HJ82" s="78"/>
      <c r="HK82" s="78"/>
      <c r="HL82" s="78"/>
      <c r="HM82" s="78"/>
      <c r="HN82" s="78"/>
      <c r="HO82" s="78"/>
      <c r="HP82" s="78"/>
      <c r="HQ82" s="78"/>
      <c r="HR82" s="78"/>
      <c r="HS82" s="78"/>
      <c r="HT82" s="78"/>
      <c r="HU82" s="78"/>
      <c r="HV82" s="78"/>
      <c r="HW82" s="78"/>
      <c r="HX82" s="78"/>
      <c r="HY82" s="78"/>
      <c r="HZ82" s="78"/>
      <c r="IA82" s="78"/>
      <c r="IB82" s="78"/>
      <c r="IC82" s="78"/>
      <c r="ID82" s="78"/>
      <c r="IE82" s="78"/>
      <c r="IF82" s="78"/>
      <c r="IG82" s="78"/>
      <c r="IH82" s="78"/>
      <c r="II82" s="78"/>
      <c r="IJ82" s="78"/>
      <c r="IK82" s="81"/>
      <c r="IL82" s="81"/>
      <c r="IM82" s="81"/>
      <c r="IN82" s="81"/>
      <c r="IO82" s="81"/>
      <c r="IP82" s="81"/>
      <c r="IQ82" s="81"/>
      <c r="IR82" s="81"/>
      <c r="IS82" s="81"/>
    </row>
    <row r="83" spans="1:253" s="82" customFormat="1" ht="0.75" customHeight="1" hidden="1">
      <c r="A83" s="409"/>
      <c r="B83" s="415"/>
      <c r="C83" s="337"/>
      <c r="D83" s="322" t="s">
        <v>34</v>
      </c>
      <c r="E83" s="334" t="s">
        <v>694</v>
      </c>
      <c r="F83" s="329" t="s">
        <v>709</v>
      </c>
      <c r="G83" s="345" t="s">
        <v>502</v>
      </c>
      <c r="H83" s="348">
        <v>8.5</v>
      </c>
      <c r="I83" s="385">
        <v>8.5</v>
      </c>
      <c r="J83" s="343"/>
      <c r="K83" s="347" t="s">
        <v>712</v>
      </c>
      <c r="L83" s="344"/>
      <c r="M83" s="344"/>
      <c r="N83" s="344"/>
      <c r="O83" s="344"/>
      <c r="P83" s="78"/>
      <c r="Q83" s="83"/>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c r="FO83" s="78"/>
      <c r="FP83" s="78"/>
      <c r="FQ83" s="78"/>
      <c r="FR83" s="78"/>
      <c r="FS83" s="78"/>
      <c r="FT83" s="78"/>
      <c r="FU83" s="78"/>
      <c r="FV83" s="78"/>
      <c r="FW83" s="78"/>
      <c r="FX83" s="78"/>
      <c r="FY83" s="78"/>
      <c r="FZ83" s="78"/>
      <c r="GA83" s="78"/>
      <c r="GB83" s="78"/>
      <c r="GC83" s="78"/>
      <c r="GD83" s="78"/>
      <c r="GE83" s="78"/>
      <c r="GF83" s="78"/>
      <c r="GG83" s="78"/>
      <c r="GH83" s="78"/>
      <c r="GI83" s="78"/>
      <c r="GJ83" s="78"/>
      <c r="GK83" s="78"/>
      <c r="GL83" s="78"/>
      <c r="GM83" s="78"/>
      <c r="GN83" s="78"/>
      <c r="GO83" s="78"/>
      <c r="GP83" s="78"/>
      <c r="GQ83" s="78"/>
      <c r="GR83" s="78"/>
      <c r="GS83" s="78"/>
      <c r="GT83" s="78"/>
      <c r="GU83" s="78"/>
      <c r="GV83" s="78"/>
      <c r="GW83" s="78"/>
      <c r="GX83" s="78"/>
      <c r="GY83" s="78"/>
      <c r="GZ83" s="78"/>
      <c r="HA83" s="78"/>
      <c r="HB83" s="78"/>
      <c r="HC83" s="78"/>
      <c r="HD83" s="78"/>
      <c r="HE83" s="78"/>
      <c r="HF83" s="78"/>
      <c r="HG83" s="78"/>
      <c r="HH83" s="78"/>
      <c r="HI83" s="78"/>
      <c r="HJ83" s="78"/>
      <c r="HK83" s="78"/>
      <c r="HL83" s="78"/>
      <c r="HM83" s="78"/>
      <c r="HN83" s="78"/>
      <c r="HO83" s="78"/>
      <c r="HP83" s="78"/>
      <c r="HQ83" s="78"/>
      <c r="HR83" s="78"/>
      <c r="HS83" s="78"/>
      <c r="HT83" s="78"/>
      <c r="HU83" s="78"/>
      <c r="HV83" s="78"/>
      <c r="HW83" s="78"/>
      <c r="HX83" s="78"/>
      <c r="HY83" s="78"/>
      <c r="HZ83" s="78"/>
      <c r="IA83" s="78"/>
      <c r="IB83" s="78"/>
      <c r="IC83" s="78"/>
      <c r="ID83" s="78"/>
      <c r="IE83" s="78"/>
      <c r="IF83" s="78"/>
      <c r="IG83" s="78"/>
      <c r="IH83" s="78"/>
      <c r="II83" s="78"/>
      <c r="IJ83" s="78"/>
      <c r="IK83" s="81"/>
      <c r="IL83" s="81"/>
      <c r="IM83" s="81"/>
      <c r="IN83" s="81"/>
      <c r="IO83" s="81"/>
      <c r="IP83" s="81"/>
      <c r="IQ83" s="81"/>
      <c r="IR83" s="81"/>
      <c r="IS83" s="81"/>
    </row>
    <row r="84" spans="1:253" s="82" customFormat="1" ht="47.25" customHeight="1" hidden="1">
      <c r="A84" s="409"/>
      <c r="B84" s="415"/>
      <c r="C84" s="337"/>
      <c r="D84" s="322" t="s">
        <v>19</v>
      </c>
      <c r="E84" s="334" t="s">
        <v>695</v>
      </c>
      <c r="F84" s="329" t="s">
        <v>710</v>
      </c>
      <c r="G84" s="345" t="s">
        <v>502</v>
      </c>
      <c r="H84" s="348">
        <v>90</v>
      </c>
      <c r="I84" s="385">
        <v>90</v>
      </c>
      <c r="J84" s="343"/>
      <c r="K84" s="347" t="s">
        <v>712</v>
      </c>
      <c r="L84" s="344"/>
      <c r="M84" s="344"/>
      <c r="N84" s="344"/>
      <c r="O84" s="344"/>
      <c r="P84" s="78"/>
      <c r="Q84" s="83"/>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c r="FG84" s="78"/>
      <c r="FH84" s="78"/>
      <c r="FI84" s="78"/>
      <c r="FJ84" s="78"/>
      <c r="FK84" s="78"/>
      <c r="FL84" s="78"/>
      <c r="FM84" s="78"/>
      <c r="FN84" s="78"/>
      <c r="FO84" s="78"/>
      <c r="FP84" s="78"/>
      <c r="FQ84" s="78"/>
      <c r="FR84" s="78"/>
      <c r="FS84" s="78"/>
      <c r="FT84" s="78"/>
      <c r="FU84" s="78"/>
      <c r="FV84" s="78"/>
      <c r="FW84" s="78"/>
      <c r="FX84" s="78"/>
      <c r="FY84" s="78"/>
      <c r="FZ84" s="78"/>
      <c r="GA84" s="78"/>
      <c r="GB84" s="78"/>
      <c r="GC84" s="78"/>
      <c r="GD84" s="78"/>
      <c r="GE84" s="78"/>
      <c r="GF84" s="78"/>
      <c r="GG84" s="78"/>
      <c r="GH84" s="78"/>
      <c r="GI84" s="78"/>
      <c r="GJ84" s="78"/>
      <c r="GK84" s="78"/>
      <c r="GL84" s="78"/>
      <c r="GM84" s="78"/>
      <c r="GN84" s="78"/>
      <c r="GO84" s="78"/>
      <c r="GP84" s="78"/>
      <c r="GQ84" s="78"/>
      <c r="GR84" s="78"/>
      <c r="GS84" s="78"/>
      <c r="GT84" s="78"/>
      <c r="GU84" s="78"/>
      <c r="GV84" s="78"/>
      <c r="GW84" s="78"/>
      <c r="GX84" s="78"/>
      <c r="GY84" s="78"/>
      <c r="GZ84" s="78"/>
      <c r="HA84" s="78"/>
      <c r="HB84" s="78"/>
      <c r="HC84" s="78"/>
      <c r="HD84" s="78"/>
      <c r="HE84" s="78"/>
      <c r="HF84" s="78"/>
      <c r="HG84" s="78"/>
      <c r="HH84" s="78"/>
      <c r="HI84" s="78"/>
      <c r="HJ84" s="78"/>
      <c r="HK84" s="78"/>
      <c r="HL84" s="78"/>
      <c r="HM84" s="78"/>
      <c r="HN84" s="78"/>
      <c r="HO84" s="78"/>
      <c r="HP84" s="78"/>
      <c r="HQ84" s="78"/>
      <c r="HR84" s="78"/>
      <c r="HS84" s="78"/>
      <c r="HT84" s="78"/>
      <c r="HU84" s="78"/>
      <c r="HV84" s="78"/>
      <c r="HW84" s="78"/>
      <c r="HX84" s="78"/>
      <c r="HY84" s="78"/>
      <c r="HZ84" s="78"/>
      <c r="IA84" s="78"/>
      <c r="IB84" s="78"/>
      <c r="IC84" s="78"/>
      <c r="ID84" s="78"/>
      <c r="IE84" s="78"/>
      <c r="IF84" s="78"/>
      <c r="IG84" s="78"/>
      <c r="IH84" s="78"/>
      <c r="II84" s="78"/>
      <c r="IJ84" s="78"/>
      <c r="IK84" s="81"/>
      <c r="IL84" s="81"/>
      <c r="IM84" s="81"/>
      <c r="IN84" s="81"/>
      <c r="IO84" s="81"/>
      <c r="IP84" s="81"/>
      <c r="IQ84" s="81"/>
      <c r="IR84" s="81"/>
      <c r="IS84" s="81"/>
    </row>
    <row r="85" spans="1:253" s="82" customFormat="1" ht="58.5" customHeight="1" hidden="1">
      <c r="A85" s="409"/>
      <c r="B85" s="415"/>
      <c r="C85" s="337"/>
      <c r="D85" s="322" t="s">
        <v>21</v>
      </c>
      <c r="E85" s="334" t="s">
        <v>696</v>
      </c>
      <c r="F85" s="329" t="s">
        <v>709</v>
      </c>
      <c r="G85" s="345" t="s">
        <v>502</v>
      </c>
      <c r="H85" s="343"/>
      <c r="I85" s="385">
        <v>53.9</v>
      </c>
      <c r="J85" s="343"/>
      <c r="K85" s="347" t="s">
        <v>712</v>
      </c>
      <c r="L85" s="344"/>
      <c r="M85" s="344"/>
      <c r="N85" s="344"/>
      <c r="O85" s="344"/>
      <c r="P85" s="78"/>
      <c r="Q85" s="83"/>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c r="FG85" s="78"/>
      <c r="FH85" s="78"/>
      <c r="FI85" s="78"/>
      <c r="FJ85" s="78"/>
      <c r="FK85" s="78"/>
      <c r="FL85" s="78"/>
      <c r="FM85" s="78"/>
      <c r="FN85" s="78"/>
      <c r="FO85" s="78"/>
      <c r="FP85" s="78"/>
      <c r="FQ85" s="78"/>
      <c r="FR85" s="78"/>
      <c r="FS85" s="78"/>
      <c r="FT85" s="78"/>
      <c r="FU85" s="78"/>
      <c r="FV85" s="78"/>
      <c r="FW85" s="78"/>
      <c r="FX85" s="78"/>
      <c r="FY85" s="78"/>
      <c r="FZ85" s="78"/>
      <c r="GA85" s="78"/>
      <c r="GB85" s="78"/>
      <c r="GC85" s="78"/>
      <c r="GD85" s="78"/>
      <c r="GE85" s="78"/>
      <c r="GF85" s="78"/>
      <c r="GG85" s="78"/>
      <c r="GH85" s="78"/>
      <c r="GI85" s="78"/>
      <c r="GJ85" s="78"/>
      <c r="GK85" s="78"/>
      <c r="GL85" s="78"/>
      <c r="GM85" s="78"/>
      <c r="GN85" s="78"/>
      <c r="GO85" s="78"/>
      <c r="GP85" s="78"/>
      <c r="GQ85" s="78"/>
      <c r="GR85" s="78"/>
      <c r="GS85" s="78"/>
      <c r="GT85" s="78"/>
      <c r="GU85" s="78"/>
      <c r="GV85" s="78"/>
      <c r="GW85" s="78"/>
      <c r="GX85" s="78"/>
      <c r="GY85" s="78"/>
      <c r="GZ85" s="78"/>
      <c r="HA85" s="78"/>
      <c r="HB85" s="78"/>
      <c r="HC85" s="78"/>
      <c r="HD85" s="78"/>
      <c r="HE85" s="78"/>
      <c r="HF85" s="78"/>
      <c r="HG85" s="78"/>
      <c r="HH85" s="78"/>
      <c r="HI85" s="78"/>
      <c r="HJ85" s="78"/>
      <c r="HK85" s="78"/>
      <c r="HL85" s="78"/>
      <c r="HM85" s="78"/>
      <c r="HN85" s="78"/>
      <c r="HO85" s="78"/>
      <c r="HP85" s="78"/>
      <c r="HQ85" s="78"/>
      <c r="HR85" s="78"/>
      <c r="HS85" s="78"/>
      <c r="HT85" s="78"/>
      <c r="HU85" s="78"/>
      <c r="HV85" s="78"/>
      <c r="HW85" s="78"/>
      <c r="HX85" s="78"/>
      <c r="HY85" s="78"/>
      <c r="HZ85" s="78"/>
      <c r="IA85" s="78"/>
      <c r="IB85" s="78"/>
      <c r="IC85" s="78"/>
      <c r="ID85" s="78"/>
      <c r="IE85" s="78"/>
      <c r="IF85" s="78"/>
      <c r="IG85" s="78"/>
      <c r="IH85" s="78"/>
      <c r="II85" s="78"/>
      <c r="IJ85" s="78"/>
      <c r="IK85" s="81"/>
      <c r="IL85" s="81"/>
      <c r="IM85" s="81"/>
      <c r="IN85" s="81"/>
      <c r="IO85" s="81"/>
      <c r="IP85" s="81"/>
      <c r="IQ85" s="81"/>
      <c r="IR85" s="81"/>
      <c r="IS85" s="81"/>
    </row>
    <row r="86" spans="1:253" s="82" customFormat="1" ht="43.5" customHeight="1" hidden="1">
      <c r="A86" s="409"/>
      <c r="B86" s="415"/>
      <c r="C86" s="337"/>
      <c r="D86" s="322" t="s">
        <v>23</v>
      </c>
      <c r="E86" s="334" t="s">
        <v>697</v>
      </c>
      <c r="F86" s="329" t="s">
        <v>709</v>
      </c>
      <c r="G86" s="345" t="s">
        <v>502</v>
      </c>
      <c r="H86" s="343"/>
      <c r="I86" s="385">
        <v>30.2</v>
      </c>
      <c r="J86" s="343"/>
      <c r="K86" s="347" t="s">
        <v>712</v>
      </c>
      <c r="L86" s="344"/>
      <c r="M86" s="344"/>
      <c r="N86" s="344"/>
      <c r="O86" s="344"/>
      <c r="P86" s="78"/>
      <c r="Q86" s="83"/>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c r="FO86" s="78"/>
      <c r="FP86" s="78"/>
      <c r="FQ86" s="78"/>
      <c r="FR86" s="78"/>
      <c r="FS86" s="78"/>
      <c r="FT86" s="78"/>
      <c r="FU86" s="78"/>
      <c r="FV86" s="78"/>
      <c r="FW86" s="78"/>
      <c r="FX86" s="78"/>
      <c r="FY86" s="78"/>
      <c r="FZ86" s="78"/>
      <c r="GA86" s="78"/>
      <c r="GB86" s="78"/>
      <c r="GC86" s="78"/>
      <c r="GD86" s="78"/>
      <c r="GE86" s="78"/>
      <c r="GF86" s="78"/>
      <c r="GG86" s="78"/>
      <c r="GH86" s="78"/>
      <c r="GI86" s="78"/>
      <c r="GJ86" s="78"/>
      <c r="GK86" s="78"/>
      <c r="GL86" s="78"/>
      <c r="GM86" s="78"/>
      <c r="GN86" s="78"/>
      <c r="GO86" s="78"/>
      <c r="GP86" s="78"/>
      <c r="GQ86" s="78"/>
      <c r="GR86" s="78"/>
      <c r="GS86" s="78"/>
      <c r="GT86" s="78"/>
      <c r="GU86" s="78"/>
      <c r="GV86" s="78"/>
      <c r="GW86" s="78"/>
      <c r="GX86" s="78"/>
      <c r="GY86" s="78"/>
      <c r="GZ86" s="78"/>
      <c r="HA86" s="78"/>
      <c r="HB86" s="78"/>
      <c r="HC86" s="78"/>
      <c r="HD86" s="78"/>
      <c r="HE86" s="78"/>
      <c r="HF86" s="78"/>
      <c r="HG86" s="78"/>
      <c r="HH86" s="78"/>
      <c r="HI86" s="78"/>
      <c r="HJ86" s="78"/>
      <c r="HK86" s="78"/>
      <c r="HL86" s="78"/>
      <c r="HM86" s="78"/>
      <c r="HN86" s="78"/>
      <c r="HO86" s="78"/>
      <c r="HP86" s="78"/>
      <c r="HQ86" s="78"/>
      <c r="HR86" s="78"/>
      <c r="HS86" s="78"/>
      <c r="HT86" s="78"/>
      <c r="HU86" s="78"/>
      <c r="HV86" s="78"/>
      <c r="HW86" s="78"/>
      <c r="HX86" s="78"/>
      <c r="HY86" s="78"/>
      <c r="HZ86" s="78"/>
      <c r="IA86" s="78"/>
      <c r="IB86" s="78"/>
      <c r="IC86" s="78"/>
      <c r="ID86" s="78"/>
      <c r="IE86" s="78"/>
      <c r="IF86" s="78"/>
      <c r="IG86" s="78"/>
      <c r="IH86" s="78"/>
      <c r="II86" s="78"/>
      <c r="IJ86" s="78"/>
      <c r="IK86" s="81"/>
      <c r="IL86" s="81"/>
      <c r="IM86" s="81"/>
      <c r="IN86" s="81"/>
      <c r="IO86" s="81"/>
      <c r="IP86" s="81"/>
      <c r="IQ86" s="81"/>
      <c r="IR86" s="81"/>
      <c r="IS86" s="81"/>
    </row>
    <row r="87" spans="1:253" s="82" customFormat="1" ht="36.75" customHeight="1" hidden="1">
      <c r="A87" s="409"/>
      <c r="B87" s="415"/>
      <c r="C87" s="337"/>
      <c r="D87" s="322" t="s">
        <v>25</v>
      </c>
      <c r="E87" s="334" t="s">
        <v>698</v>
      </c>
      <c r="F87" s="329" t="s">
        <v>711</v>
      </c>
      <c r="G87" s="345" t="s">
        <v>502</v>
      </c>
      <c r="H87" s="343"/>
      <c r="I87" s="385">
        <v>41.2</v>
      </c>
      <c r="J87" s="343"/>
      <c r="K87" s="347" t="s">
        <v>712</v>
      </c>
      <c r="L87" s="344"/>
      <c r="M87" s="344"/>
      <c r="N87" s="344"/>
      <c r="O87" s="344"/>
      <c r="P87" s="78"/>
      <c r="Q87" s="83"/>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c r="FO87" s="78"/>
      <c r="FP87" s="78"/>
      <c r="FQ87" s="78"/>
      <c r="FR87" s="78"/>
      <c r="FS87" s="78"/>
      <c r="FT87" s="78"/>
      <c r="FU87" s="78"/>
      <c r="FV87" s="78"/>
      <c r="FW87" s="78"/>
      <c r="FX87" s="78"/>
      <c r="FY87" s="78"/>
      <c r="FZ87" s="78"/>
      <c r="GA87" s="78"/>
      <c r="GB87" s="78"/>
      <c r="GC87" s="78"/>
      <c r="GD87" s="78"/>
      <c r="GE87" s="78"/>
      <c r="GF87" s="78"/>
      <c r="GG87" s="78"/>
      <c r="GH87" s="78"/>
      <c r="GI87" s="78"/>
      <c r="GJ87" s="78"/>
      <c r="GK87" s="78"/>
      <c r="GL87" s="78"/>
      <c r="GM87" s="78"/>
      <c r="GN87" s="78"/>
      <c r="GO87" s="78"/>
      <c r="GP87" s="78"/>
      <c r="GQ87" s="78"/>
      <c r="GR87" s="78"/>
      <c r="GS87" s="78"/>
      <c r="GT87" s="78"/>
      <c r="GU87" s="78"/>
      <c r="GV87" s="78"/>
      <c r="GW87" s="78"/>
      <c r="GX87" s="78"/>
      <c r="GY87" s="78"/>
      <c r="GZ87" s="78"/>
      <c r="HA87" s="78"/>
      <c r="HB87" s="78"/>
      <c r="HC87" s="78"/>
      <c r="HD87" s="78"/>
      <c r="HE87" s="78"/>
      <c r="HF87" s="78"/>
      <c r="HG87" s="78"/>
      <c r="HH87" s="78"/>
      <c r="HI87" s="78"/>
      <c r="HJ87" s="78"/>
      <c r="HK87" s="78"/>
      <c r="HL87" s="78"/>
      <c r="HM87" s="78"/>
      <c r="HN87" s="78"/>
      <c r="HO87" s="78"/>
      <c r="HP87" s="78"/>
      <c r="HQ87" s="78"/>
      <c r="HR87" s="78"/>
      <c r="HS87" s="78"/>
      <c r="HT87" s="78"/>
      <c r="HU87" s="78"/>
      <c r="HV87" s="78"/>
      <c r="HW87" s="78"/>
      <c r="HX87" s="78"/>
      <c r="HY87" s="78"/>
      <c r="HZ87" s="78"/>
      <c r="IA87" s="78"/>
      <c r="IB87" s="78"/>
      <c r="IC87" s="78"/>
      <c r="ID87" s="78"/>
      <c r="IE87" s="78"/>
      <c r="IF87" s="78"/>
      <c r="IG87" s="78"/>
      <c r="IH87" s="78"/>
      <c r="II87" s="78"/>
      <c r="IJ87" s="78"/>
      <c r="IK87" s="81"/>
      <c r="IL87" s="81"/>
      <c r="IM87" s="81"/>
      <c r="IN87" s="81"/>
      <c r="IO87" s="81"/>
      <c r="IP87" s="81"/>
      <c r="IQ87" s="81"/>
      <c r="IR87" s="81"/>
      <c r="IS87" s="81"/>
    </row>
    <row r="88" spans="1:253" s="82" customFormat="1" ht="33.75" customHeight="1" hidden="1">
      <c r="A88" s="409"/>
      <c r="B88" s="415"/>
      <c r="C88" s="337"/>
      <c r="D88" s="322" t="s">
        <v>90</v>
      </c>
      <c r="E88" s="334" t="s">
        <v>699</v>
      </c>
      <c r="F88" s="329" t="s">
        <v>711</v>
      </c>
      <c r="G88" s="346" t="s">
        <v>502</v>
      </c>
      <c r="H88" s="343"/>
      <c r="I88" s="385">
        <v>19.6</v>
      </c>
      <c r="J88" s="343"/>
      <c r="K88" s="347" t="s">
        <v>712</v>
      </c>
      <c r="L88" s="344"/>
      <c r="M88" s="344"/>
      <c r="N88" s="344"/>
      <c r="O88" s="344"/>
      <c r="P88" s="78"/>
      <c r="Q88" s="83"/>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78"/>
      <c r="FG88" s="78"/>
      <c r="FH88" s="78"/>
      <c r="FI88" s="78"/>
      <c r="FJ88" s="78"/>
      <c r="FK88" s="78"/>
      <c r="FL88" s="78"/>
      <c r="FM88" s="78"/>
      <c r="FN88" s="78"/>
      <c r="FO88" s="78"/>
      <c r="FP88" s="78"/>
      <c r="FQ88" s="78"/>
      <c r="FR88" s="78"/>
      <c r="FS88" s="78"/>
      <c r="FT88" s="78"/>
      <c r="FU88" s="78"/>
      <c r="FV88" s="78"/>
      <c r="FW88" s="78"/>
      <c r="FX88" s="78"/>
      <c r="FY88" s="78"/>
      <c r="FZ88" s="78"/>
      <c r="GA88" s="78"/>
      <c r="GB88" s="78"/>
      <c r="GC88" s="78"/>
      <c r="GD88" s="78"/>
      <c r="GE88" s="78"/>
      <c r="GF88" s="78"/>
      <c r="GG88" s="78"/>
      <c r="GH88" s="78"/>
      <c r="GI88" s="78"/>
      <c r="GJ88" s="78"/>
      <c r="GK88" s="78"/>
      <c r="GL88" s="78"/>
      <c r="GM88" s="78"/>
      <c r="GN88" s="78"/>
      <c r="GO88" s="78"/>
      <c r="GP88" s="78"/>
      <c r="GQ88" s="78"/>
      <c r="GR88" s="78"/>
      <c r="GS88" s="78"/>
      <c r="GT88" s="78"/>
      <c r="GU88" s="78"/>
      <c r="GV88" s="78"/>
      <c r="GW88" s="78"/>
      <c r="GX88" s="78"/>
      <c r="GY88" s="78"/>
      <c r="GZ88" s="78"/>
      <c r="HA88" s="78"/>
      <c r="HB88" s="78"/>
      <c r="HC88" s="78"/>
      <c r="HD88" s="78"/>
      <c r="HE88" s="78"/>
      <c r="HF88" s="78"/>
      <c r="HG88" s="78"/>
      <c r="HH88" s="78"/>
      <c r="HI88" s="78"/>
      <c r="HJ88" s="78"/>
      <c r="HK88" s="78"/>
      <c r="HL88" s="78"/>
      <c r="HM88" s="78"/>
      <c r="HN88" s="78"/>
      <c r="HO88" s="78"/>
      <c r="HP88" s="78"/>
      <c r="HQ88" s="78"/>
      <c r="HR88" s="78"/>
      <c r="HS88" s="78"/>
      <c r="HT88" s="78"/>
      <c r="HU88" s="78"/>
      <c r="HV88" s="78"/>
      <c r="HW88" s="78"/>
      <c r="HX88" s="78"/>
      <c r="HY88" s="78"/>
      <c r="HZ88" s="78"/>
      <c r="IA88" s="78"/>
      <c r="IB88" s="78"/>
      <c r="IC88" s="78"/>
      <c r="ID88" s="78"/>
      <c r="IE88" s="78"/>
      <c r="IF88" s="78"/>
      <c r="IG88" s="78"/>
      <c r="IH88" s="78"/>
      <c r="II88" s="78"/>
      <c r="IJ88" s="78"/>
      <c r="IK88" s="81"/>
      <c r="IL88" s="81"/>
      <c r="IM88" s="81"/>
      <c r="IN88" s="81"/>
      <c r="IO88" s="81"/>
      <c r="IP88" s="81"/>
      <c r="IQ88" s="81"/>
      <c r="IR88" s="81"/>
      <c r="IS88" s="81"/>
    </row>
    <row r="89" spans="1:253" s="82" customFormat="1" ht="48" customHeight="1" hidden="1">
      <c r="A89" s="409"/>
      <c r="B89" s="415"/>
      <c r="C89" s="337"/>
      <c r="D89" s="322" t="s">
        <v>154</v>
      </c>
      <c r="E89" s="334" t="s">
        <v>700</v>
      </c>
      <c r="F89" s="329" t="s">
        <v>711</v>
      </c>
      <c r="G89" s="346" t="s">
        <v>502</v>
      </c>
      <c r="H89" s="343"/>
      <c r="I89" s="385">
        <v>72.7</v>
      </c>
      <c r="J89" s="343"/>
      <c r="K89" s="347" t="s">
        <v>712</v>
      </c>
      <c r="L89" s="344"/>
      <c r="M89" s="344"/>
      <c r="N89" s="344"/>
      <c r="O89" s="344"/>
      <c r="P89" s="78"/>
      <c r="Q89" s="83"/>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c r="EW89" s="78"/>
      <c r="EX89" s="78"/>
      <c r="EY89" s="78"/>
      <c r="EZ89" s="78"/>
      <c r="FA89" s="78"/>
      <c r="FB89" s="78"/>
      <c r="FC89" s="78"/>
      <c r="FD89" s="78"/>
      <c r="FE89" s="78"/>
      <c r="FF89" s="78"/>
      <c r="FG89" s="78"/>
      <c r="FH89" s="78"/>
      <c r="FI89" s="78"/>
      <c r="FJ89" s="78"/>
      <c r="FK89" s="78"/>
      <c r="FL89" s="78"/>
      <c r="FM89" s="78"/>
      <c r="FN89" s="78"/>
      <c r="FO89" s="78"/>
      <c r="FP89" s="78"/>
      <c r="FQ89" s="78"/>
      <c r="FR89" s="78"/>
      <c r="FS89" s="78"/>
      <c r="FT89" s="78"/>
      <c r="FU89" s="78"/>
      <c r="FV89" s="78"/>
      <c r="FW89" s="78"/>
      <c r="FX89" s="78"/>
      <c r="FY89" s="78"/>
      <c r="FZ89" s="78"/>
      <c r="GA89" s="78"/>
      <c r="GB89" s="78"/>
      <c r="GC89" s="78"/>
      <c r="GD89" s="78"/>
      <c r="GE89" s="78"/>
      <c r="GF89" s="78"/>
      <c r="GG89" s="78"/>
      <c r="GH89" s="78"/>
      <c r="GI89" s="78"/>
      <c r="GJ89" s="78"/>
      <c r="GK89" s="78"/>
      <c r="GL89" s="78"/>
      <c r="GM89" s="78"/>
      <c r="GN89" s="78"/>
      <c r="GO89" s="78"/>
      <c r="GP89" s="78"/>
      <c r="GQ89" s="78"/>
      <c r="GR89" s="78"/>
      <c r="GS89" s="78"/>
      <c r="GT89" s="78"/>
      <c r="GU89" s="78"/>
      <c r="GV89" s="78"/>
      <c r="GW89" s="78"/>
      <c r="GX89" s="78"/>
      <c r="GY89" s="78"/>
      <c r="GZ89" s="78"/>
      <c r="HA89" s="78"/>
      <c r="HB89" s="78"/>
      <c r="HC89" s="78"/>
      <c r="HD89" s="78"/>
      <c r="HE89" s="78"/>
      <c r="HF89" s="78"/>
      <c r="HG89" s="78"/>
      <c r="HH89" s="78"/>
      <c r="HI89" s="78"/>
      <c r="HJ89" s="78"/>
      <c r="HK89" s="78"/>
      <c r="HL89" s="78"/>
      <c r="HM89" s="78"/>
      <c r="HN89" s="78"/>
      <c r="HO89" s="78"/>
      <c r="HP89" s="78"/>
      <c r="HQ89" s="78"/>
      <c r="HR89" s="78"/>
      <c r="HS89" s="78"/>
      <c r="HT89" s="78"/>
      <c r="HU89" s="78"/>
      <c r="HV89" s="78"/>
      <c r="HW89" s="78"/>
      <c r="HX89" s="78"/>
      <c r="HY89" s="78"/>
      <c r="HZ89" s="78"/>
      <c r="IA89" s="78"/>
      <c r="IB89" s="78"/>
      <c r="IC89" s="78"/>
      <c r="ID89" s="78"/>
      <c r="IE89" s="78"/>
      <c r="IF89" s="78"/>
      <c r="IG89" s="78"/>
      <c r="IH89" s="78"/>
      <c r="II89" s="78"/>
      <c r="IJ89" s="78"/>
      <c r="IK89" s="81"/>
      <c r="IL89" s="81"/>
      <c r="IM89" s="81"/>
      <c r="IN89" s="81"/>
      <c r="IO89" s="81"/>
      <c r="IP89" s="81"/>
      <c r="IQ89" s="81"/>
      <c r="IR89" s="81"/>
      <c r="IS89" s="81"/>
    </row>
    <row r="90" spans="1:253" s="82" customFormat="1" ht="75" customHeight="1" hidden="1">
      <c r="A90" s="409"/>
      <c r="B90" s="415"/>
      <c r="C90" s="337"/>
      <c r="D90" s="322" t="s">
        <v>70</v>
      </c>
      <c r="E90" s="334" t="s">
        <v>701</v>
      </c>
      <c r="F90" s="329" t="s">
        <v>709</v>
      </c>
      <c r="G90" s="346" t="s">
        <v>502</v>
      </c>
      <c r="H90" s="343"/>
      <c r="I90" s="386"/>
      <c r="J90" s="343"/>
      <c r="K90" s="347" t="s">
        <v>712</v>
      </c>
      <c r="L90" s="344"/>
      <c r="M90" s="344"/>
      <c r="N90" s="344"/>
      <c r="O90" s="344"/>
      <c r="P90" s="78"/>
      <c r="Q90" s="83"/>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c r="EW90" s="78"/>
      <c r="EX90" s="78"/>
      <c r="EY90" s="78"/>
      <c r="EZ90" s="78"/>
      <c r="FA90" s="78"/>
      <c r="FB90" s="78"/>
      <c r="FC90" s="78"/>
      <c r="FD90" s="78"/>
      <c r="FE90" s="78"/>
      <c r="FF90" s="78"/>
      <c r="FG90" s="78"/>
      <c r="FH90" s="78"/>
      <c r="FI90" s="78"/>
      <c r="FJ90" s="78"/>
      <c r="FK90" s="78"/>
      <c r="FL90" s="78"/>
      <c r="FM90" s="78"/>
      <c r="FN90" s="78"/>
      <c r="FO90" s="78"/>
      <c r="FP90" s="78"/>
      <c r="FQ90" s="78"/>
      <c r="FR90" s="78"/>
      <c r="FS90" s="78"/>
      <c r="FT90" s="78"/>
      <c r="FU90" s="78"/>
      <c r="FV90" s="78"/>
      <c r="FW90" s="78"/>
      <c r="FX90" s="78"/>
      <c r="FY90" s="78"/>
      <c r="FZ90" s="78"/>
      <c r="GA90" s="78"/>
      <c r="GB90" s="78"/>
      <c r="GC90" s="78"/>
      <c r="GD90" s="78"/>
      <c r="GE90" s="78"/>
      <c r="GF90" s="78"/>
      <c r="GG90" s="78"/>
      <c r="GH90" s="78"/>
      <c r="GI90" s="78"/>
      <c r="GJ90" s="78"/>
      <c r="GK90" s="78"/>
      <c r="GL90" s="78"/>
      <c r="GM90" s="78"/>
      <c r="GN90" s="78"/>
      <c r="GO90" s="78"/>
      <c r="GP90" s="78"/>
      <c r="GQ90" s="78"/>
      <c r="GR90" s="78"/>
      <c r="GS90" s="78"/>
      <c r="GT90" s="78"/>
      <c r="GU90" s="78"/>
      <c r="GV90" s="78"/>
      <c r="GW90" s="78"/>
      <c r="GX90" s="78"/>
      <c r="GY90" s="78"/>
      <c r="GZ90" s="78"/>
      <c r="HA90" s="78"/>
      <c r="HB90" s="78"/>
      <c r="HC90" s="78"/>
      <c r="HD90" s="78"/>
      <c r="HE90" s="78"/>
      <c r="HF90" s="78"/>
      <c r="HG90" s="78"/>
      <c r="HH90" s="78"/>
      <c r="HI90" s="78"/>
      <c r="HJ90" s="78"/>
      <c r="HK90" s="78"/>
      <c r="HL90" s="78"/>
      <c r="HM90" s="78"/>
      <c r="HN90" s="78"/>
      <c r="HO90" s="78"/>
      <c r="HP90" s="78"/>
      <c r="HQ90" s="78"/>
      <c r="HR90" s="78"/>
      <c r="HS90" s="78"/>
      <c r="HT90" s="78"/>
      <c r="HU90" s="78"/>
      <c r="HV90" s="78"/>
      <c r="HW90" s="78"/>
      <c r="HX90" s="78"/>
      <c r="HY90" s="78"/>
      <c r="HZ90" s="78"/>
      <c r="IA90" s="78"/>
      <c r="IB90" s="78"/>
      <c r="IC90" s="78"/>
      <c r="ID90" s="78"/>
      <c r="IE90" s="78"/>
      <c r="IF90" s="78"/>
      <c r="IG90" s="78"/>
      <c r="IH90" s="78"/>
      <c r="II90" s="78"/>
      <c r="IJ90" s="78"/>
      <c r="IK90" s="81"/>
      <c r="IL90" s="81"/>
      <c r="IM90" s="81"/>
      <c r="IN90" s="81"/>
      <c r="IO90" s="81"/>
      <c r="IP90" s="81"/>
      <c r="IQ90" s="81"/>
      <c r="IR90" s="81"/>
      <c r="IS90" s="81"/>
    </row>
    <row r="91" spans="1:253" s="82" customFormat="1" ht="87.75" customHeight="1" hidden="1">
      <c r="A91" s="409"/>
      <c r="B91" s="415"/>
      <c r="C91" s="337"/>
      <c r="D91" s="322" t="s">
        <v>92</v>
      </c>
      <c r="E91" s="334" t="s">
        <v>702</v>
      </c>
      <c r="F91" s="329" t="s">
        <v>709</v>
      </c>
      <c r="G91" s="346" t="s">
        <v>502</v>
      </c>
      <c r="H91" s="343"/>
      <c r="I91" s="385">
        <v>14.6</v>
      </c>
      <c r="J91" s="343"/>
      <c r="K91" s="347" t="s">
        <v>712</v>
      </c>
      <c r="L91" s="344"/>
      <c r="M91" s="344"/>
      <c r="N91" s="344"/>
      <c r="O91" s="344"/>
      <c r="P91" s="78"/>
      <c r="Q91" s="83"/>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c r="FO91" s="78"/>
      <c r="FP91" s="78"/>
      <c r="FQ91" s="78"/>
      <c r="FR91" s="78"/>
      <c r="FS91" s="78"/>
      <c r="FT91" s="78"/>
      <c r="FU91" s="78"/>
      <c r="FV91" s="78"/>
      <c r="FW91" s="78"/>
      <c r="FX91" s="78"/>
      <c r="FY91" s="78"/>
      <c r="FZ91" s="78"/>
      <c r="GA91" s="78"/>
      <c r="GB91" s="78"/>
      <c r="GC91" s="78"/>
      <c r="GD91" s="78"/>
      <c r="GE91" s="78"/>
      <c r="GF91" s="78"/>
      <c r="GG91" s="78"/>
      <c r="GH91" s="78"/>
      <c r="GI91" s="78"/>
      <c r="GJ91" s="78"/>
      <c r="GK91" s="78"/>
      <c r="GL91" s="78"/>
      <c r="GM91" s="78"/>
      <c r="GN91" s="78"/>
      <c r="GO91" s="78"/>
      <c r="GP91" s="78"/>
      <c r="GQ91" s="78"/>
      <c r="GR91" s="78"/>
      <c r="GS91" s="78"/>
      <c r="GT91" s="78"/>
      <c r="GU91" s="78"/>
      <c r="GV91" s="78"/>
      <c r="GW91" s="78"/>
      <c r="GX91" s="78"/>
      <c r="GY91" s="78"/>
      <c r="GZ91" s="78"/>
      <c r="HA91" s="78"/>
      <c r="HB91" s="78"/>
      <c r="HC91" s="78"/>
      <c r="HD91" s="78"/>
      <c r="HE91" s="78"/>
      <c r="HF91" s="78"/>
      <c r="HG91" s="78"/>
      <c r="HH91" s="78"/>
      <c r="HI91" s="78"/>
      <c r="HJ91" s="78"/>
      <c r="HK91" s="78"/>
      <c r="HL91" s="78"/>
      <c r="HM91" s="78"/>
      <c r="HN91" s="78"/>
      <c r="HO91" s="78"/>
      <c r="HP91" s="78"/>
      <c r="HQ91" s="78"/>
      <c r="HR91" s="78"/>
      <c r="HS91" s="78"/>
      <c r="HT91" s="78"/>
      <c r="HU91" s="78"/>
      <c r="HV91" s="78"/>
      <c r="HW91" s="78"/>
      <c r="HX91" s="78"/>
      <c r="HY91" s="78"/>
      <c r="HZ91" s="78"/>
      <c r="IA91" s="78"/>
      <c r="IB91" s="78"/>
      <c r="IC91" s="78"/>
      <c r="ID91" s="78"/>
      <c r="IE91" s="78"/>
      <c r="IF91" s="78"/>
      <c r="IG91" s="78"/>
      <c r="IH91" s="78"/>
      <c r="II91" s="78"/>
      <c r="IJ91" s="78"/>
      <c r="IK91" s="81"/>
      <c r="IL91" s="81"/>
      <c r="IM91" s="81"/>
      <c r="IN91" s="81"/>
      <c r="IO91" s="81"/>
      <c r="IP91" s="81"/>
      <c r="IQ91" s="81"/>
      <c r="IR91" s="81"/>
      <c r="IS91" s="81"/>
    </row>
    <row r="92" spans="1:253" s="82" customFormat="1" ht="0.75" customHeight="1">
      <c r="A92" s="409"/>
      <c r="B92" s="415"/>
      <c r="C92" s="337"/>
      <c r="D92" s="322" t="s">
        <v>111</v>
      </c>
      <c r="E92" s="334" t="s">
        <v>703</v>
      </c>
      <c r="F92" s="329" t="s">
        <v>709</v>
      </c>
      <c r="G92" s="346" t="s">
        <v>502</v>
      </c>
      <c r="H92" s="349">
        <v>34.2</v>
      </c>
      <c r="I92" s="385">
        <v>32.4</v>
      </c>
      <c r="J92" s="343"/>
      <c r="K92" s="347" t="s">
        <v>712</v>
      </c>
      <c r="L92" s="344"/>
      <c r="M92" s="344"/>
      <c r="N92" s="344"/>
      <c r="O92" s="344"/>
      <c r="P92" s="78"/>
      <c r="Q92" s="83"/>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c r="FO92" s="78"/>
      <c r="FP92" s="78"/>
      <c r="FQ92" s="78"/>
      <c r="FR92" s="78"/>
      <c r="FS92" s="78"/>
      <c r="FT92" s="78"/>
      <c r="FU92" s="78"/>
      <c r="FV92" s="78"/>
      <c r="FW92" s="78"/>
      <c r="FX92" s="78"/>
      <c r="FY92" s="78"/>
      <c r="FZ92" s="78"/>
      <c r="GA92" s="78"/>
      <c r="GB92" s="78"/>
      <c r="GC92" s="78"/>
      <c r="GD92" s="78"/>
      <c r="GE92" s="78"/>
      <c r="GF92" s="78"/>
      <c r="GG92" s="78"/>
      <c r="GH92" s="78"/>
      <c r="GI92" s="78"/>
      <c r="GJ92" s="78"/>
      <c r="GK92" s="78"/>
      <c r="GL92" s="78"/>
      <c r="GM92" s="78"/>
      <c r="GN92" s="78"/>
      <c r="GO92" s="78"/>
      <c r="GP92" s="78"/>
      <c r="GQ92" s="78"/>
      <c r="GR92" s="78"/>
      <c r="GS92" s="78"/>
      <c r="GT92" s="78"/>
      <c r="GU92" s="78"/>
      <c r="GV92" s="78"/>
      <c r="GW92" s="78"/>
      <c r="GX92" s="78"/>
      <c r="GY92" s="78"/>
      <c r="GZ92" s="78"/>
      <c r="HA92" s="78"/>
      <c r="HB92" s="78"/>
      <c r="HC92" s="78"/>
      <c r="HD92" s="78"/>
      <c r="HE92" s="78"/>
      <c r="HF92" s="78"/>
      <c r="HG92" s="78"/>
      <c r="HH92" s="78"/>
      <c r="HI92" s="78"/>
      <c r="HJ92" s="78"/>
      <c r="HK92" s="78"/>
      <c r="HL92" s="78"/>
      <c r="HM92" s="78"/>
      <c r="HN92" s="78"/>
      <c r="HO92" s="78"/>
      <c r="HP92" s="78"/>
      <c r="HQ92" s="78"/>
      <c r="HR92" s="78"/>
      <c r="HS92" s="78"/>
      <c r="HT92" s="78"/>
      <c r="HU92" s="78"/>
      <c r="HV92" s="78"/>
      <c r="HW92" s="78"/>
      <c r="HX92" s="78"/>
      <c r="HY92" s="78"/>
      <c r="HZ92" s="78"/>
      <c r="IA92" s="78"/>
      <c r="IB92" s="78"/>
      <c r="IC92" s="78"/>
      <c r="ID92" s="78"/>
      <c r="IE92" s="78"/>
      <c r="IF92" s="78"/>
      <c r="IG92" s="78"/>
      <c r="IH92" s="78"/>
      <c r="II92" s="78"/>
      <c r="IJ92" s="78"/>
      <c r="IK92" s="81"/>
      <c r="IL92" s="81"/>
      <c r="IM92" s="81"/>
      <c r="IN92" s="81"/>
      <c r="IO92" s="81"/>
      <c r="IP92" s="81"/>
      <c r="IQ92" s="81"/>
      <c r="IR92" s="81"/>
      <c r="IS92" s="81"/>
    </row>
    <row r="93" spans="1:253" s="82" customFormat="1" ht="33" customHeight="1" hidden="1">
      <c r="A93" s="409"/>
      <c r="B93" s="415"/>
      <c r="C93" s="337"/>
      <c r="D93" s="322" t="s">
        <v>159</v>
      </c>
      <c r="E93" s="334" t="s">
        <v>704</v>
      </c>
      <c r="F93" s="329" t="s">
        <v>709</v>
      </c>
      <c r="G93" s="346" t="s">
        <v>502</v>
      </c>
      <c r="H93" s="349">
        <v>12.8</v>
      </c>
      <c r="I93" s="385">
        <v>12.2</v>
      </c>
      <c r="J93" s="343"/>
      <c r="K93" s="347" t="s">
        <v>712</v>
      </c>
      <c r="L93" s="344"/>
      <c r="M93" s="344"/>
      <c r="N93" s="344"/>
      <c r="O93" s="344"/>
      <c r="P93" s="78"/>
      <c r="Q93" s="83"/>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c r="EU93" s="78"/>
      <c r="EV93" s="78"/>
      <c r="EW93" s="78"/>
      <c r="EX93" s="78"/>
      <c r="EY93" s="78"/>
      <c r="EZ93" s="78"/>
      <c r="FA93" s="78"/>
      <c r="FB93" s="78"/>
      <c r="FC93" s="78"/>
      <c r="FD93" s="78"/>
      <c r="FE93" s="78"/>
      <c r="FF93" s="78"/>
      <c r="FG93" s="78"/>
      <c r="FH93" s="78"/>
      <c r="FI93" s="78"/>
      <c r="FJ93" s="78"/>
      <c r="FK93" s="78"/>
      <c r="FL93" s="78"/>
      <c r="FM93" s="78"/>
      <c r="FN93" s="78"/>
      <c r="FO93" s="78"/>
      <c r="FP93" s="78"/>
      <c r="FQ93" s="78"/>
      <c r="FR93" s="78"/>
      <c r="FS93" s="78"/>
      <c r="FT93" s="78"/>
      <c r="FU93" s="78"/>
      <c r="FV93" s="78"/>
      <c r="FW93" s="78"/>
      <c r="FX93" s="78"/>
      <c r="FY93" s="78"/>
      <c r="FZ93" s="78"/>
      <c r="GA93" s="78"/>
      <c r="GB93" s="78"/>
      <c r="GC93" s="78"/>
      <c r="GD93" s="78"/>
      <c r="GE93" s="78"/>
      <c r="GF93" s="78"/>
      <c r="GG93" s="78"/>
      <c r="GH93" s="78"/>
      <c r="GI93" s="78"/>
      <c r="GJ93" s="78"/>
      <c r="GK93" s="78"/>
      <c r="GL93" s="78"/>
      <c r="GM93" s="78"/>
      <c r="GN93" s="78"/>
      <c r="GO93" s="78"/>
      <c r="GP93" s="78"/>
      <c r="GQ93" s="78"/>
      <c r="GR93" s="78"/>
      <c r="GS93" s="78"/>
      <c r="GT93" s="78"/>
      <c r="GU93" s="78"/>
      <c r="GV93" s="78"/>
      <c r="GW93" s="78"/>
      <c r="GX93" s="78"/>
      <c r="GY93" s="78"/>
      <c r="GZ93" s="78"/>
      <c r="HA93" s="78"/>
      <c r="HB93" s="78"/>
      <c r="HC93" s="78"/>
      <c r="HD93" s="78"/>
      <c r="HE93" s="78"/>
      <c r="HF93" s="78"/>
      <c r="HG93" s="78"/>
      <c r="HH93" s="78"/>
      <c r="HI93" s="78"/>
      <c r="HJ93" s="78"/>
      <c r="HK93" s="78"/>
      <c r="HL93" s="78"/>
      <c r="HM93" s="78"/>
      <c r="HN93" s="78"/>
      <c r="HO93" s="78"/>
      <c r="HP93" s="78"/>
      <c r="HQ93" s="78"/>
      <c r="HR93" s="78"/>
      <c r="HS93" s="78"/>
      <c r="HT93" s="78"/>
      <c r="HU93" s="78"/>
      <c r="HV93" s="78"/>
      <c r="HW93" s="78"/>
      <c r="HX93" s="78"/>
      <c r="HY93" s="78"/>
      <c r="HZ93" s="78"/>
      <c r="IA93" s="78"/>
      <c r="IB93" s="78"/>
      <c r="IC93" s="78"/>
      <c r="ID93" s="78"/>
      <c r="IE93" s="78"/>
      <c r="IF93" s="78"/>
      <c r="IG93" s="78"/>
      <c r="IH93" s="78"/>
      <c r="II93" s="78"/>
      <c r="IJ93" s="78"/>
      <c r="IK93" s="81"/>
      <c r="IL93" s="81"/>
      <c r="IM93" s="81"/>
      <c r="IN93" s="81"/>
      <c r="IO93" s="81"/>
      <c r="IP93" s="81"/>
      <c r="IQ93" s="81"/>
      <c r="IR93" s="81"/>
      <c r="IS93" s="81"/>
    </row>
    <row r="94" spans="1:253" s="82" customFormat="1" ht="60.75" customHeight="1" hidden="1">
      <c r="A94" s="409"/>
      <c r="B94" s="415"/>
      <c r="C94" s="337"/>
      <c r="D94" s="322" t="s">
        <v>95</v>
      </c>
      <c r="E94" s="334" t="s">
        <v>705</v>
      </c>
      <c r="F94" s="329" t="s">
        <v>711</v>
      </c>
      <c r="G94" s="346" t="s">
        <v>502</v>
      </c>
      <c r="H94" s="349"/>
      <c r="I94" s="385">
        <v>24.1</v>
      </c>
      <c r="J94" s="343"/>
      <c r="K94" s="347" t="s">
        <v>712</v>
      </c>
      <c r="L94" s="344"/>
      <c r="M94" s="344"/>
      <c r="N94" s="344"/>
      <c r="O94" s="344"/>
      <c r="P94" s="78"/>
      <c r="Q94" s="83"/>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8"/>
      <c r="FL94" s="78"/>
      <c r="FM94" s="78"/>
      <c r="FN94" s="78"/>
      <c r="FO94" s="78"/>
      <c r="FP94" s="78"/>
      <c r="FQ94" s="78"/>
      <c r="FR94" s="78"/>
      <c r="FS94" s="78"/>
      <c r="FT94" s="78"/>
      <c r="FU94" s="78"/>
      <c r="FV94" s="78"/>
      <c r="FW94" s="78"/>
      <c r="FX94" s="78"/>
      <c r="FY94" s="78"/>
      <c r="FZ94" s="78"/>
      <c r="GA94" s="78"/>
      <c r="GB94" s="78"/>
      <c r="GC94" s="78"/>
      <c r="GD94" s="78"/>
      <c r="GE94" s="78"/>
      <c r="GF94" s="78"/>
      <c r="GG94" s="78"/>
      <c r="GH94" s="78"/>
      <c r="GI94" s="78"/>
      <c r="GJ94" s="78"/>
      <c r="GK94" s="78"/>
      <c r="GL94" s="78"/>
      <c r="GM94" s="78"/>
      <c r="GN94" s="78"/>
      <c r="GO94" s="78"/>
      <c r="GP94" s="78"/>
      <c r="GQ94" s="78"/>
      <c r="GR94" s="78"/>
      <c r="GS94" s="78"/>
      <c r="GT94" s="78"/>
      <c r="GU94" s="78"/>
      <c r="GV94" s="78"/>
      <c r="GW94" s="78"/>
      <c r="GX94" s="78"/>
      <c r="GY94" s="78"/>
      <c r="GZ94" s="78"/>
      <c r="HA94" s="78"/>
      <c r="HB94" s="78"/>
      <c r="HC94" s="78"/>
      <c r="HD94" s="78"/>
      <c r="HE94" s="78"/>
      <c r="HF94" s="78"/>
      <c r="HG94" s="78"/>
      <c r="HH94" s="78"/>
      <c r="HI94" s="78"/>
      <c r="HJ94" s="78"/>
      <c r="HK94" s="78"/>
      <c r="HL94" s="78"/>
      <c r="HM94" s="78"/>
      <c r="HN94" s="78"/>
      <c r="HO94" s="78"/>
      <c r="HP94" s="78"/>
      <c r="HQ94" s="78"/>
      <c r="HR94" s="78"/>
      <c r="HS94" s="78"/>
      <c r="HT94" s="78"/>
      <c r="HU94" s="78"/>
      <c r="HV94" s="78"/>
      <c r="HW94" s="78"/>
      <c r="HX94" s="78"/>
      <c r="HY94" s="78"/>
      <c r="HZ94" s="78"/>
      <c r="IA94" s="78"/>
      <c r="IB94" s="78"/>
      <c r="IC94" s="78"/>
      <c r="ID94" s="78"/>
      <c r="IE94" s="78"/>
      <c r="IF94" s="78"/>
      <c r="IG94" s="78"/>
      <c r="IH94" s="78"/>
      <c r="II94" s="78"/>
      <c r="IJ94" s="78"/>
      <c r="IK94" s="81"/>
      <c r="IL94" s="81"/>
      <c r="IM94" s="81"/>
      <c r="IN94" s="81"/>
      <c r="IO94" s="81"/>
      <c r="IP94" s="81"/>
      <c r="IQ94" s="81"/>
      <c r="IR94" s="81"/>
      <c r="IS94" s="81"/>
    </row>
    <row r="95" spans="1:253" s="82" customFormat="1" ht="49.5" customHeight="1" hidden="1">
      <c r="A95" s="409"/>
      <c r="B95" s="415"/>
      <c r="C95" s="337"/>
      <c r="D95" s="322" t="s">
        <v>97</v>
      </c>
      <c r="E95" s="334" t="s">
        <v>706</v>
      </c>
      <c r="F95" s="329" t="s">
        <v>709</v>
      </c>
      <c r="G95" s="346" t="s">
        <v>502</v>
      </c>
      <c r="H95" s="349">
        <v>23.6</v>
      </c>
      <c r="I95" s="385">
        <v>20.6</v>
      </c>
      <c r="J95" s="343"/>
      <c r="K95" s="347" t="s">
        <v>712</v>
      </c>
      <c r="L95" s="344"/>
      <c r="M95" s="344"/>
      <c r="N95" s="344"/>
      <c r="O95" s="344"/>
      <c r="P95" s="78"/>
      <c r="Q95" s="83"/>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c r="FG95" s="78"/>
      <c r="FH95" s="78"/>
      <c r="FI95" s="78"/>
      <c r="FJ95" s="78"/>
      <c r="FK95" s="78"/>
      <c r="FL95" s="78"/>
      <c r="FM95" s="78"/>
      <c r="FN95" s="78"/>
      <c r="FO95" s="78"/>
      <c r="FP95" s="78"/>
      <c r="FQ95" s="78"/>
      <c r="FR95" s="78"/>
      <c r="FS95" s="78"/>
      <c r="FT95" s="78"/>
      <c r="FU95" s="78"/>
      <c r="FV95" s="78"/>
      <c r="FW95" s="78"/>
      <c r="FX95" s="78"/>
      <c r="FY95" s="78"/>
      <c r="FZ95" s="78"/>
      <c r="GA95" s="78"/>
      <c r="GB95" s="78"/>
      <c r="GC95" s="78"/>
      <c r="GD95" s="78"/>
      <c r="GE95" s="78"/>
      <c r="GF95" s="78"/>
      <c r="GG95" s="78"/>
      <c r="GH95" s="78"/>
      <c r="GI95" s="78"/>
      <c r="GJ95" s="78"/>
      <c r="GK95" s="78"/>
      <c r="GL95" s="78"/>
      <c r="GM95" s="78"/>
      <c r="GN95" s="78"/>
      <c r="GO95" s="78"/>
      <c r="GP95" s="78"/>
      <c r="GQ95" s="78"/>
      <c r="GR95" s="78"/>
      <c r="GS95" s="78"/>
      <c r="GT95" s="78"/>
      <c r="GU95" s="78"/>
      <c r="GV95" s="78"/>
      <c r="GW95" s="78"/>
      <c r="GX95" s="78"/>
      <c r="GY95" s="78"/>
      <c r="GZ95" s="78"/>
      <c r="HA95" s="78"/>
      <c r="HB95" s="78"/>
      <c r="HC95" s="78"/>
      <c r="HD95" s="78"/>
      <c r="HE95" s="78"/>
      <c r="HF95" s="78"/>
      <c r="HG95" s="78"/>
      <c r="HH95" s="78"/>
      <c r="HI95" s="78"/>
      <c r="HJ95" s="78"/>
      <c r="HK95" s="78"/>
      <c r="HL95" s="78"/>
      <c r="HM95" s="78"/>
      <c r="HN95" s="78"/>
      <c r="HO95" s="78"/>
      <c r="HP95" s="78"/>
      <c r="HQ95" s="78"/>
      <c r="HR95" s="78"/>
      <c r="HS95" s="78"/>
      <c r="HT95" s="78"/>
      <c r="HU95" s="78"/>
      <c r="HV95" s="78"/>
      <c r="HW95" s="78"/>
      <c r="HX95" s="78"/>
      <c r="HY95" s="78"/>
      <c r="HZ95" s="78"/>
      <c r="IA95" s="78"/>
      <c r="IB95" s="78"/>
      <c r="IC95" s="78"/>
      <c r="ID95" s="78"/>
      <c r="IE95" s="78"/>
      <c r="IF95" s="78"/>
      <c r="IG95" s="78"/>
      <c r="IH95" s="78"/>
      <c r="II95" s="78"/>
      <c r="IJ95" s="78"/>
      <c r="IK95" s="81"/>
      <c r="IL95" s="81"/>
      <c r="IM95" s="81"/>
      <c r="IN95" s="81"/>
      <c r="IO95" s="81"/>
      <c r="IP95" s="81"/>
      <c r="IQ95" s="81"/>
      <c r="IR95" s="81"/>
      <c r="IS95" s="81"/>
    </row>
    <row r="96" spans="1:253" s="82" customFormat="1" ht="36.75" customHeight="1" hidden="1">
      <c r="A96" s="409"/>
      <c r="B96" s="415"/>
      <c r="C96" s="337"/>
      <c r="D96" s="322" t="s">
        <v>99</v>
      </c>
      <c r="E96" s="334" t="s">
        <v>707</v>
      </c>
      <c r="F96" s="339"/>
      <c r="G96" s="346" t="s">
        <v>502</v>
      </c>
      <c r="H96" s="382">
        <v>38</v>
      </c>
      <c r="I96" s="385">
        <v>38</v>
      </c>
      <c r="J96" s="343"/>
      <c r="K96" s="347" t="s">
        <v>713</v>
      </c>
      <c r="L96" s="344"/>
      <c r="M96" s="344"/>
      <c r="N96" s="344"/>
      <c r="O96" s="344"/>
      <c r="P96" s="78"/>
      <c r="Q96" s="83"/>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c r="EW96" s="78"/>
      <c r="EX96" s="78"/>
      <c r="EY96" s="78"/>
      <c r="EZ96" s="78"/>
      <c r="FA96" s="78"/>
      <c r="FB96" s="78"/>
      <c r="FC96" s="78"/>
      <c r="FD96" s="78"/>
      <c r="FE96" s="78"/>
      <c r="FF96" s="78"/>
      <c r="FG96" s="78"/>
      <c r="FH96" s="78"/>
      <c r="FI96" s="78"/>
      <c r="FJ96" s="78"/>
      <c r="FK96" s="78"/>
      <c r="FL96" s="78"/>
      <c r="FM96" s="78"/>
      <c r="FN96" s="78"/>
      <c r="FO96" s="78"/>
      <c r="FP96" s="78"/>
      <c r="FQ96" s="78"/>
      <c r="FR96" s="78"/>
      <c r="FS96" s="78"/>
      <c r="FT96" s="78"/>
      <c r="FU96" s="78"/>
      <c r="FV96" s="78"/>
      <c r="FW96" s="78"/>
      <c r="FX96" s="78"/>
      <c r="FY96" s="78"/>
      <c r="FZ96" s="78"/>
      <c r="GA96" s="78"/>
      <c r="GB96" s="78"/>
      <c r="GC96" s="78"/>
      <c r="GD96" s="78"/>
      <c r="GE96" s="78"/>
      <c r="GF96" s="78"/>
      <c r="GG96" s="78"/>
      <c r="GH96" s="78"/>
      <c r="GI96" s="78"/>
      <c r="GJ96" s="78"/>
      <c r="GK96" s="78"/>
      <c r="GL96" s="78"/>
      <c r="GM96" s="78"/>
      <c r="GN96" s="78"/>
      <c r="GO96" s="78"/>
      <c r="GP96" s="78"/>
      <c r="GQ96" s="78"/>
      <c r="GR96" s="78"/>
      <c r="GS96" s="78"/>
      <c r="GT96" s="78"/>
      <c r="GU96" s="78"/>
      <c r="GV96" s="78"/>
      <c r="GW96" s="78"/>
      <c r="GX96" s="78"/>
      <c r="GY96" s="78"/>
      <c r="GZ96" s="78"/>
      <c r="HA96" s="78"/>
      <c r="HB96" s="78"/>
      <c r="HC96" s="78"/>
      <c r="HD96" s="78"/>
      <c r="HE96" s="78"/>
      <c r="HF96" s="78"/>
      <c r="HG96" s="78"/>
      <c r="HH96" s="78"/>
      <c r="HI96" s="78"/>
      <c r="HJ96" s="78"/>
      <c r="HK96" s="78"/>
      <c r="HL96" s="78"/>
      <c r="HM96" s="78"/>
      <c r="HN96" s="78"/>
      <c r="HO96" s="78"/>
      <c r="HP96" s="78"/>
      <c r="HQ96" s="78"/>
      <c r="HR96" s="78"/>
      <c r="HS96" s="78"/>
      <c r="HT96" s="78"/>
      <c r="HU96" s="78"/>
      <c r="HV96" s="78"/>
      <c r="HW96" s="78"/>
      <c r="HX96" s="78"/>
      <c r="HY96" s="78"/>
      <c r="HZ96" s="78"/>
      <c r="IA96" s="78"/>
      <c r="IB96" s="78"/>
      <c r="IC96" s="78"/>
      <c r="ID96" s="78"/>
      <c r="IE96" s="78"/>
      <c r="IF96" s="78"/>
      <c r="IG96" s="78"/>
      <c r="IH96" s="78"/>
      <c r="II96" s="78"/>
      <c r="IJ96" s="78"/>
      <c r="IK96" s="81"/>
      <c r="IL96" s="81"/>
      <c r="IM96" s="81"/>
      <c r="IN96" s="81"/>
      <c r="IO96" s="81"/>
      <c r="IP96" s="81"/>
      <c r="IQ96" s="81"/>
      <c r="IR96" s="81"/>
      <c r="IS96" s="81"/>
    </row>
    <row r="97" spans="1:253" s="82" customFormat="1" ht="45.75" customHeight="1" hidden="1">
      <c r="A97" s="409"/>
      <c r="B97" s="415"/>
      <c r="C97" s="337"/>
      <c r="D97" s="380" t="s">
        <v>101</v>
      </c>
      <c r="E97" s="381" t="s">
        <v>735</v>
      </c>
      <c r="F97" s="373" t="s">
        <v>709</v>
      </c>
      <c r="G97" s="346" t="s">
        <v>502</v>
      </c>
      <c r="H97" s="383"/>
      <c r="I97" s="343"/>
      <c r="J97" s="343"/>
      <c r="K97" s="384"/>
      <c r="L97" s="378"/>
      <c r="M97" s="378"/>
      <c r="N97" s="379"/>
      <c r="O97" s="344"/>
      <c r="P97" s="78"/>
      <c r="Q97" s="83"/>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c r="EU97" s="78"/>
      <c r="EV97" s="78"/>
      <c r="EW97" s="78"/>
      <c r="EX97" s="78"/>
      <c r="EY97" s="78"/>
      <c r="EZ97" s="78"/>
      <c r="FA97" s="78"/>
      <c r="FB97" s="78"/>
      <c r="FC97" s="78"/>
      <c r="FD97" s="78"/>
      <c r="FE97" s="78"/>
      <c r="FF97" s="78"/>
      <c r="FG97" s="78"/>
      <c r="FH97" s="78"/>
      <c r="FI97" s="78"/>
      <c r="FJ97" s="78"/>
      <c r="FK97" s="78"/>
      <c r="FL97" s="78"/>
      <c r="FM97" s="78"/>
      <c r="FN97" s="78"/>
      <c r="FO97" s="78"/>
      <c r="FP97" s="78"/>
      <c r="FQ97" s="78"/>
      <c r="FR97" s="78"/>
      <c r="FS97" s="78"/>
      <c r="FT97" s="78"/>
      <c r="FU97" s="78"/>
      <c r="FV97" s="78"/>
      <c r="FW97" s="78"/>
      <c r="FX97" s="78"/>
      <c r="FY97" s="78"/>
      <c r="FZ97" s="78"/>
      <c r="GA97" s="78"/>
      <c r="GB97" s="78"/>
      <c r="GC97" s="78"/>
      <c r="GD97" s="78"/>
      <c r="GE97" s="78"/>
      <c r="GF97" s="78"/>
      <c r="GG97" s="78"/>
      <c r="GH97" s="78"/>
      <c r="GI97" s="78"/>
      <c r="GJ97" s="78"/>
      <c r="GK97" s="78"/>
      <c r="GL97" s="78"/>
      <c r="GM97" s="78"/>
      <c r="GN97" s="78"/>
      <c r="GO97" s="78"/>
      <c r="GP97" s="78"/>
      <c r="GQ97" s="78"/>
      <c r="GR97" s="78"/>
      <c r="GS97" s="78"/>
      <c r="GT97" s="78"/>
      <c r="GU97" s="78"/>
      <c r="GV97" s="78"/>
      <c r="GW97" s="78"/>
      <c r="GX97" s="78"/>
      <c r="GY97" s="78"/>
      <c r="GZ97" s="78"/>
      <c r="HA97" s="78"/>
      <c r="HB97" s="78"/>
      <c r="HC97" s="78"/>
      <c r="HD97" s="78"/>
      <c r="HE97" s="78"/>
      <c r="HF97" s="78"/>
      <c r="HG97" s="78"/>
      <c r="HH97" s="78"/>
      <c r="HI97" s="78"/>
      <c r="HJ97" s="78"/>
      <c r="HK97" s="78"/>
      <c r="HL97" s="78"/>
      <c r="HM97" s="78"/>
      <c r="HN97" s="78"/>
      <c r="HO97" s="78"/>
      <c r="HP97" s="78"/>
      <c r="HQ97" s="78"/>
      <c r="HR97" s="78"/>
      <c r="HS97" s="78"/>
      <c r="HT97" s="78"/>
      <c r="HU97" s="78"/>
      <c r="HV97" s="78"/>
      <c r="HW97" s="78"/>
      <c r="HX97" s="78"/>
      <c r="HY97" s="78"/>
      <c r="HZ97" s="78"/>
      <c r="IA97" s="78"/>
      <c r="IB97" s="78"/>
      <c r="IC97" s="78"/>
      <c r="ID97" s="78"/>
      <c r="IE97" s="78"/>
      <c r="IF97" s="78"/>
      <c r="IG97" s="78"/>
      <c r="IH97" s="78"/>
      <c r="II97" s="78"/>
      <c r="IJ97" s="78"/>
      <c r="IK97" s="81"/>
      <c r="IL97" s="81"/>
      <c r="IM97" s="81"/>
      <c r="IN97" s="81"/>
      <c r="IO97" s="81"/>
      <c r="IP97" s="81"/>
      <c r="IQ97" s="81"/>
      <c r="IR97" s="81"/>
      <c r="IS97" s="81"/>
    </row>
    <row r="98" spans="1:253" s="82" customFormat="1" ht="40.5" customHeight="1" hidden="1">
      <c r="A98" s="409"/>
      <c r="B98" s="415"/>
      <c r="C98" s="337"/>
      <c r="D98" s="380" t="s">
        <v>171</v>
      </c>
      <c r="E98" s="381" t="s">
        <v>736</v>
      </c>
      <c r="F98" s="373" t="s">
        <v>709</v>
      </c>
      <c r="G98" s="346" t="s">
        <v>502</v>
      </c>
      <c r="H98" s="376"/>
      <c r="I98" s="343"/>
      <c r="J98" s="343"/>
      <c r="K98" s="377"/>
      <c r="L98" s="378"/>
      <c r="M98" s="378"/>
      <c r="N98" s="379"/>
      <c r="O98" s="344"/>
      <c r="P98" s="78"/>
      <c r="Q98" s="83"/>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c r="FO98" s="78"/>
      <c r="FP98" s="78"/>
      <c r="FQ98" s="78"/>
      <c r="FR98" s="78"/>
      <c r="FS98" s="78"/>
      <c r="FT98" s="78"/>
      <c r="FU98" s="78"/>
      <c r="FV98" s="78"/>
      <c r="FW98" s="78"/>
      <c r="FX98" s="78"/>
      <c r="FY98" s="78"/>
      <c r="FZ98" s="78"/>
      <c r="GA98" s="78"/>
      <c r="GB98" s="78"/>
      <c r="GC98" s="78"/>
      <c r="GD98" s="78"/>
      <c r="GE98" s="78"/>
      <c r="GF98" s="78"/>
      <c r="GG98" s="78"/>
      <c r="GH98" s="78"/>
      <c r="GI98" s="78"/>
      <c r="GJ98" s="78"/>
      <c r="GK98" s="78"/>
      <c r="GL98" s="78"/>
      <c r="GM98" s="78"/>
      <c r="GN98" s="78"/>
      <c r="GO98" s="78"/>
      <c r="GP98" s="78"/>
      <c r="GQ98" s="78"/>
      <c r="GR98" s="78"/>
      <c r="GS98" s="78"/>
      <c r="GT98" s="78"/>
      <c r="GU98" s="78"/>
      <c r="GV98" s="78"/>
      <c r="GW98" s="78"/>
      <c r="GX98" s="78"/>
      <c r="GY98" s="78"/>
      <c r="GZ98" s="78"/>
      <c r="HA98" s="78"/>
      <c r="HB98" s="78"/>
      <c r="HC98" s="78"/>
      <c r="HD98" s="78"/>
      <c r="HE98" s="78"/>
      <c r="HF98" s="78"/>
      <c r="HG98" s="78"/>
      <c r="HH98" s="78"/>
      <c r="HI98" s="78"/>
      <c r="HJ98" s="78"/>
      <c r="HK98" s="78"/>
      <c r="HL98" s="78"/>
      <c r="HM98" s="78"/>
      <c r="HN98" s="78"/>
      <c r="HO98" s="78"/>
      <c r="HP98" s="78"/>
      <c r="HQ98" s="78"/>
      <c r="HR98" s="78"/>
      <c r="HS98" s="78"/>
      <c r="HT98" s="78"/>
      <c r="HU98" s="78"/>
      <c r="HV98" s="78"/>
      <c r="HW98" s="78"/>
      <c r="HX98" s="78"/>
      <c r="HY98" s="78"/>
      <c r="HZ98" s="78"/>
      <c r="IA98" s="78"/>
      <c r="IB98" s="78"/>
      <c r="IC98" s="78"/>
      <c r="ID98" s="78"/>
      <c r="IE98" s="78"/>
      <c r="IF98" s="78"/>
      <c r="IG98" s="78"/>
      <c r="IH98" s="78"/>
      <c r="II98" s="78"/>
      <c r="IJ98" s="78"/>
      <c r="IK98" s="81"/>
      <c r="IL98" s="81"/>
      <c r="IM98" s="81"/>
      <c r="IN98" s="81"/>
      <c r="IO98" s="81"/>
      <c r="IP98" s="81"/>
      <c r="IQ98" s="81"/>
      <c r="IR98" s="81"/>
      <c r="IS98" s="81"/>
    </row>
    <row r="99" spans="1:253" s="82" customFormat="1" ht="156" customHeight="1">
      <c r="A99" s="1761" t="s">
        <v>21</v>
      </c>
      <c r="B99" s="1762" t="s">
        <v>11</v>
      </c>
      <c r="C99" s="1763" t="s">
        <v>17</v>
      </c>
      <c r="D99" s="350"/>
      <c r="E99" s="353" t="s">
        <v>714</v>
      </c>
      <c r="F99" s="351"/>
      <c r="G99" s="338" t="s">
        <v>15</v>
      </c>
      <c r="H99" s="340">
        <v>130</v>
      </c>
      <c r="I99" s="340">
        <v>130</v>
      </c>
      <c r="J99" s="80">
        <v>13.011</v>
      </c>
      <c r="K99" s="212" t="s">
        <v>715</v>
      </c>
      <c r="L99" s="354">
        <v>21</v>
      </c>
      <c r="M99" s="589">
        <v>1</v>
      </c>
      <c r="N99" s="490" t="s">
        <v>1153</v>
      </c>
      <c r="O99" s="251" t="s">
        <v>1154</v>
      </c>
      <c r="P99" s="78"/>
      <c r="Q99" s="79"/>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c r="FO99" s="78"/>
      <c r="FP99" s="78"/>
      <c r="FQ99" s="78"/>
      <c r="FR99" s="78"/>
      <c r="FS99" s="78"/>
      <c r="FT99" s="78"/>
      <c r="FU99" s="78"/>
      <c r="FV99" s="78"/>
      <c r="FW99" s="78"/>
      <c r="FX99" s="78"/>
      <c r="FY99" s="78"/>
      <c r="FZ99" s="78"/>
      <c r="GA99" s="78"/>
      <c r="GB99" s="78"/>
      <c r="GC99" s="78"/>
      <c r="GD99" s="78"/>
      <c r="GE99" s="78"/>
      <c r="GF99" s="78"/>
      <c r="GG99" s="78"/>
      <c r="GH99" s="78"/>
      <c r="GI99" s="78"/>
      <c r="GJ99" s="78"/>
      <c r="GK99" s="78"/>
      <c r="GL99" s="78"/>
      <c r="GM99" s="78"/>
      <c r="GN99" s="78"/>
      <c r="GO99" s="78"/>
      <c r="GP99" s="78"/>
      <c r="GQ99" s="78"/>
      <c r="GR99" s="78"/>
      <c r="GS99" s="78"/>
      <c r="GT99" s="78"/>
      <c r="GU99" s="78"/>
      <c r="GV99" s="78"/>
      <c r="GW99" s="78"/>
      <c r="GX99" s="78"/>
      <c r="GY99" s="78"/>
      <c r="GZ99" s="78"/>
      <c r="HA99" s="78"/>
      <c r="HB99" s="78"/>
      <c r="HC99" s="78"/>
      <c r="HD99" s="78"/>
      <c r="HE99" s="78"/>
      <c r="HF99" s="78"/>
      <c r="HG99" s="78"/>
      <c r="HH99" s="78"/>
      <c r="HI99" s="78"/>
      <c r="HJ99" s="78"/>
      <c r="HK99" s="78"/>
      <c r="HL99" s="78"/>
      <c r="HM99" s="78"/>
      <c r="HN99" s="78"/>
      <c r="HO99" s="78"/>
      <c r="HP99" s="78"/>
      <c r="HQ99" s="78"/>
      <c r="HR99" s="78"/>
      <c r="HS99" s="78"/>
      <c r="HT99" s="78"/>
      <c r="HU99" s="78"/>
      <c r="HV99" s="78"/>
      <c r="HW99" s="78"/>
      <c r="HX99" s="78"/>
      <c r="HY99" s="78"/>
      <c r="HZ99" s="78"/>
      <c r="IA99" s="78"/>
      <c r="IB99" s="78"/>
      <c r="IC99" s="78"/>
      <c r="ID99" s="78"/>
      <c r="IE99" s="78"/>
      <c r="IF99" s="78"/>
      <c r="IG99" s="78"/>
      <c r="IH99" s="78"/>
      <c r="II99" s="78"/>
      <c r="IJ99" s="78"/>
      <c r="IK99" s="81"/>
      <c r="IL99" s="81"/>
      <c r="IM99" s="81"/>
      <c r="IN99" s="81"/>
      <c r="IO99" s="81"/>
      <c r="IP99" s="81"/>
      <c r="IQ99" s="81"/>
      <c r="IR99" s="81"/>
      <c r="IS99" s="81"/>
    </row>
    <row r="100" spans="1:253" s="82" customFormat="1" ht="30" customHeight="1">
      <c r="A100" s="1761"/>
      <c r="B100" s="1762"/>
      <c r="C100" s="1763"/>
      <c r="D100" s="355" t="s">
        <v>11</v>
      </c>
      <c r="E100" s="357" t="s">
        <v>716</v>
      </c>
      <c r="F100" s="360" t="s">
        <v>711</v>
      </c>
      <c r="G100" s="346" t="s">
        <v>15</v>
      </c>
      <c r="H100" s="340">
        <v>12</v>
      </c>
      <c r="I100" s="276">
        <v>12</v>
      </c>
      <c r="J100" s="80"/>
      <c r="K100" s="362" t="s">
        <v>722</v>
      </c>
      <c r="L100" s="149">
        <v>1</v>
      </c>
      <c r="M100" s="361"/>
      <c r="N100" s="361"/>
      <c r="O100" s="361"/>
      <c r="P100" s="78"/>
      <c r="Q100" s="79"/>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c r="EU100" s="78"/>
      <c r="EV100" s="78"/>
      <c r="EW100" s="78"/>
      <c r="EX100" s="78"/>
      <c r="EY100" s="78"/>
      <c r="EZ100" s="78"/>
      <c r="FA100" s="78"/>
      <c r="FB100" s="78"/>
      <c r="FC100" s="78"/>
      <c r="FD100" s="78"/>
      <c r="FE100" s="78"/>
      <c r="FF100" s="78"/>
      <c r="FG100" s="78"/>
      <c r="FH100" s="78"/>
      <c r="FI100" s="78"/>
      <c r="FJ100" s="78"/>
      <c r="FK100" s="78"/>
      <c r="FL100" s="78"/>
      <c r="FM100" s="78"/>
      <c r="FN100" s="78"/>
      <c r="FO100" s="78"/>
      <c r="FP100" s="78"/>
      <c r="FQ100" s="78"/>
      <c r="FR100" s="78"/>
      <c r="FS100" s="78"/>
      <c r="FT100" s="78"/>
      <c r="FU100" s="78"/>
      <c r="FV100" s="78"/>
      <c r="FW100" s="78"/>
      <c r="FX100" s="78"/>
      <c r="FY100" s="78"/>
      <c r="FZ100" s="78"/>
      <c r="GA100" s="78"/>
      <c r="GB100" s="78"/>
      <c r="GC100" s="78"/>
      <c r="GD100" s="78"/>
      <c r="GE100" s="78"/>
      <c r="GF100" s="78"/>
      <c r="GG100" s="78"/>
      <c r="GH100" s="78"/>
      <c r="GI100" s="78"/>
      <c r="GJ100" s="78"/>
      <c r="GK100" s="78"/>
      <c r="GL100" s="78"/>
      <c r="GM100" s="78"/>
      <c r="GN100" s="78"/>
      <c r="GO100" s="78"/>
      <c r="GP100" s="78"/>
      <c r="GQ100" s="78"/>
      <c r="GR100" s="78"/>
      <c r="GS100" s="78"/>
      <c r="GT100" s="78"/>
      <c r="GU100" s="78"/>
      <c r="GV100" s="78"/>
      <c r="GW100" s="78"/>
      <c r="GX100" s="78"/>
      <c r="GY100" s="78"/>
      <c r="GZ100" s="78"/>
      <c r="HA100" s="78"/>
      <c r="HB100" s="78"/>
      <c r="HC100" s="78"/>
      <c r="HD100" s="78"/>
      <c r="HE100" s="78"/>
      <c r="HF100" s="78"/>
      <c r="HG100" s="78"/>
      <c r="HH100" s="78"/>
      <c r="HI100" s="78"/>
      <c r="HJ100" s="78"/>
      <c r="HK100" s="78"/>
      <c r="HL100" s="78"/>
      <c r="HM100" s="78"/>
      <c r="HN100" s="78"/>
      <c r="HO100" s="78"/>
      <c r="HP100" s="78"/>
      <c r="HQ100" s="78"/>
      <c r="HR100" s="78"/>
      <c r="HS100" s="78"/>
      <c r="HT100" s="78"/>
      <c r="HU100" s="78"/>
      <c r="HV100" s="78"/>
      <c r="HW100" s="78"/>
      <c r="HX100" s="78"/>
      <c r="HY100" s="78"/>
      <c r="HZ100" s="78"/>
      <c r="IA100" s="78"/>
      <c r="IB100" s="78"/>
      <c r="IC100" s="78"/>
      <c r="ID100" s="78"/>
      <c r="IE100" s="78"/>
      <c r="IF100" s="78"/>
      <c r="IG100" s="78"/>
      <c r="IH100" s="78"/>
      <c r="II100" s="78"/>
      <c r="IJ100" s="78"/>
      <c r="IK100" s="81"/>
      <c r="IL100" s="81"/>
      <c r="IM100" s="81"/>
      <c r="IN100" s="81"/>
      <c r="IO100" s="81"/>
      <c r="IP100" s="81"/>
      <c r="IQ100" s="81"/>
      <c r="IR100" s="81"/>
      <c r="IS100" s="81"/>
    </row>
    <row r="101" spans="1:253" s="82" customFormat="1" ht="30" customHeight="1">
      <c r="A101" s="1761"/>
      <c r="B101" s="1762"/>
      <c r="C101" s="1763"/>
      <c r="D101" s="355" t="s">
        <v>17</v>
      </c>
      <c r="E101" s="358" t="s">
        <v>717</v>
      </c>
      <c r="F101" s="1779" t="s">
        <v>710</v>
      </c>
      <c r="G101" s="346" t="s">
        <v>15</v>
      </c>
      <c r="H101" s="340"/>
      <c r="I101" s="276"/>
      <c r="J101" s="80"/>
      <c r="K101" s="362" t="s">
        <v>722</v>
      </c>
      <c r="L101" s="149">
        <v>1</v>
      </c>
      <c r="M101" s="361"/>
      <c r="N101" s="361"/>
      <c r="O101" s="361"/>
      <c r="P101" s="78"/>
      <c r="Q101" s="79"/>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c r="ER101" s="78"/>
      <c r="ES101" s="78"/>
      <c r="ET101" s="78"/>
      <c r="EU101" s="78"/>
      <c r="EV101" s="78"/>
      <c r="EW101" s="78"/>
      <c r="EX101" s="78"/>
      <c r="EY101" s="78"/>
      <c r="EZ101" s="78"/>
      <c r="FA101" s="78"/>
      <c r="FB101" s="78"/>
      <c r="FC101" s="78"/>
      <c r="FD101" s="78"/>
      <c r="FE101" s="78"/>
      <c r="FF101" s="78"/>
      <c r="FG101" s="78"/>
      <c r="FH101" s="78"/>
      <c r="FI101" s="78"/>
      <c r="FJ101" s="78"/>
      <c r="FK101" s="78"/>
      <c r="FL101" s="78"/>
      <c r="FM101" s="78"/>
      <c r="FN101" s="78"/>
      <c r="FO101" s="78"/>
      <c r="FP101" s="78"/>
      <c r="FQ101" s="78"/>
      <c r="FR101" s="78"/>
      <c r="FS101" s="78"/>
      <c r="FT101" s="78"/>
      <c r="FU101" s="78"/>
      <c r="FV101" s="78"/>
      <c r="FW101" s="78"/>
      <c r="FX101" s="78"/>
      <c r="FY101" s="78"/>
      <c r="FZ101" s="78"/>
      <c r="GA101" s="78"/>
      <c r="GB101" s="78"/>
      <c r="GC101" s="78"/>
      <c r="GD101" s="78"/>
      <c r="GE101" s="78"/>
      <c r="GF101" s="78"/>
      <c r="GG101" s="78"/>
      <c r="GH101" s="78"/>
      <c r="GI101" s="78"/>
      <c r="GJ101" s="78"/>
      <c r="GK101" s="78"/>
      <c r="GL101" s="78"/>
      <c r="GM101" s="78"/>
      <c r="GN101" s="78"/>
      <c r="GO101" s="78"/>
      <c r="GP101" s="78"/>
      <c r="GQ101" s="78"/>
      <c r="GR101" s="78"/>
      <c r="GS101" s="78"/>
      <c r="GT101" s="78"/>
      <c r="GU101" s="78"/>
      <c r="GV101" s="78"/>
      <c r="GW101" s="78"/>
      <c r="GX101" s="78"/>
      <c r="GY101" s="78"/>
      <c r="GZ101" s="78"/>
      <c r="HA101" s="78"/>
      <c r="HB101" s="78"/>
      <c r="HC101" s="78"/>
      <c r="HD101" s="78"/>
      <c r="HE101" s="78"/>
      <c r="HF101" s="78"/>
      <c r="HG101" s="78"/>
      <c r="HH101" s="78"/>
      <c r="HI101" s="78"/>
      <c r="HJ101" s="78"/>
      <c r="HK101" s="78"/>
      <c r="HL101" s="78"/>
      <c r="HM101" s="78"/>
      <c r="HN101" s="78"/>
      <c r="HO101" s="78"/>
      <c r="HP101" s="78"/>
      <c r="HQ101" s="78"/>
      <c r="HR101" s="78"/>
      <c r="HS101" s="78"/>
      <c r="HT101" s="78"/>
      <c r="HU101" s="78"/>
      <c r="HV101" s="78"/>
      <c r="HW101" s="78"/>
      <c r="HX101" s="78"/>
      <c r="HY101" s="78"/>
      <c r="HZ101" s="78"/>
      <c r="IA101" s="78"/>
      <c r="IB101" s="78"/>
      <c r="IC101" s="78"/>
      <c r="ID101" s="78"/>
      <c r="IE101" s="78"/>
      <c r="IF101" s="78"/>
      <c r="IG101" s="78"/>
      <c r="IH101" s="78"/>
      <c r="II101" s="78"/>
      <c r="IJ101" s="78"/>
      <c r="IK101" s="81"/>
      <c r="IL101" s="81"/>
      <c r="IM101" s="81"/>
      <c r="IN101" s="81"/>
      <c r="IO101" s="81"/>
      <c r="IP101" s="81"/>
      <c r="IQ101" s="81"/>
      <c r="IR101" s="81"/>
      <c r="IS101" s="81"/>
    </row>
    <row r="102" spans="1:253" s="82" customFormat="1" ht="33" customHeight="1">
      <c r="A102" s="1761"/>
      <c r="B102" s="1762"/>
      <c r="C102" s="1763"/>
      <c r="D102" s="355" t="s">
        <v>34</v>
      </c>
      <c r="E102" s="358" t="s">
        <v>718</v>
      </c>
      <c r="F102" s="1780"/>
      <c r="G102" s="346" t="s">
        <v>15</v>
      </c>
      <c r="H102" s="340"/>
      <c r="I102" s="276"/>
      <c r="J102" s="80"/>
      <c r="K102" s="362" t="s">
        <v>722</v>
      </c>
      <c r="L102" s="149">
        <v>1</v>
      </c>
      <c r="M102" s="361"/>
      <c r="N102" s="361"/>
      <c r="O102" s="361"/>
      <c r="P102" s="78"/>
      <c r="Q102" s="79"/>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8"/>
      <c r="FL102" s="78"/>
      <c r="FM102" s="78"/>
      <c r="FN102" s="78"/>
      <c r="FO102" s="78"/>
      <c r="FP102" s="78"/>
      <c r="FQ102" s="78"/>
      <c r="FR102" s="78"/>
      <c r="FS102" s="78"/>
      <c r="FT102" s="78"/>
      <c r="FU102" s="78"/>
      <c r="FV102" s="78"/>
      <c r="FW102" s="78"/>
      <c r="FX102" s="78"/>
      <c r="FY102" s="78"/>
      <c r="FZ102" s="78"/>
      <c r="GA102" s="78"/>
      <c r="GB102" s="78"/>
      <c r="GC102" s="78"/>
      <c r="GD102" s="78"/>
      <c r="GE102" s="78"/>
      <c r="GF102" s="78"/>
      <c r="GG102" s="78"/>
      <c r="GH102" s="78"/>
      <c r="GI102" s="78"/>
      <c r="GJ102" s="78"/>
      <c r="GK102" s="78"/>
      <c r="GL102" s="78"/>
      <c r="GM102" s="78"/>
      <c r="GN102" s="78"/>
      <c r="GO102" s="78"/>
      <c r="GP102" s="78"/>
      <c r="GQ102" s="78"/>
      <c r="GR102" s="78"/>
      <c r="GS102" s="78"/>
      <c r="GT102" s="78"/>
      <c r="GU102" s="78"/>
      <c r="GV102" s="78"/>
      <c r="GW102" s="78"/>
      <c r="GX102" s="78"/>
      <c r="GY102" s="78"/>
      <c r="GZ102" s="78"/>
      <c r="HA102" s="78"/>
      <c r="HB102" s="78"/>
      <c r="HC102" s="78"/>
      <c r="HD102" s="78"/>
      <c r="HE102" s="78"/>
      <c r="HF102" s="78"/>
      <c r="HG102" s="78"/>
      <c r="HH102" s="78"/>
      <c r="HI102" s="78"/>
      <c r="HJ102" s="78"/>
      <c r="HK102" s="78"/>
      <c r="HL102" s="78"/>
      <c r="HM102" s="78"/>
      <c r="HN102" s="78"/>
      <c r="HO102" s="78"/>
      <c r="HP102" s="78"/>
      <c r="HQ102" s="78"/>
      <c r="HR102" s="78"/>
      <c r="HS102" s="78"/>
      <c r="HT102" s="78"/>
      <c r="HU102" s="78"/>
      <c r="HV102" s="78"/>
      <c r="HW102" s="78"/>
      <c r="HX102" s="78"/>
      <c r="HY102" s="78"/>
      <c r="HZ102" s="78"/>
      <c r="IA102" s="78"/>
      <c r="IB102" s="78"/>
      <c r="IC102" s="78"/>
      <c r="ID102" s="78"/>
      <c r="IE102" s="78"/>
      <c r="IF102" s="78"/>
      <c r="IG102" s="78"/>
      <c r="IH102" s="78"/>
      <c r="II102" s="78"/>
      <c r="IJ102" s="78"/>
      <c r="IK102" s="81"/>
      <c r="IL102" s="81"/>
      <c r="IM102" s="81"/>
      <c r="IN102" s="81"/>
      <c r="IO102" s="81"/>
      <c r="IP102" s="81"/>
      <c r="IQ102" s="81"/>
      <c r="IR102" s="81"/>
      <c r="IS102" s="81"/>
    </row>
    <row r="103" spans="1:253" s="82" customFormat="1" ht="32.25" customHeight="1">
      <c r="A103" s="1761"/>
      <c r="B103" s="1762"/>
      <c r="C103" s="1763"/>
      <c r="D103" s="355" t="s">
        <v>19</v>
      </c>
      <c r="E103" s="358" t="s">
        <v>719</v>
      </c>
      <c r="F103" s="1780"/>
      <c r="G103" s="346" t="s">
        <v>15</v>
      </c>
      <c r="H103" s="340"/>
      <c r="I103" s="276"/>
      <c r="J103" s="80"/>
      <c r="K103" s="362" t="s">
        <v>722</v>
      </c>
      <c r="L103" s="149">
        <v>1</v>
      </c>
      <c r="M103" s="361"/>
      <c r="N103" s="361"/>
      <c r="O103" s="361"/>
      <c r="P103" s="78"/>
      <c r="Q103" s="79"/>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c r="EW103" s="78"/>
      <c r="EX103" s="78"/>
      <c r="EY103" s="78"/>
      <c r="EZ103" s="78"/>
      <c r="FA103" s="78"/>
      <c r="FB103" s="78"/>
      <c r="FC103" s="78"/>
      <c r="FD103" s="78"/>
      <c r="FE103" s="78"/>
      <c r="FF103" s="78"/>
      <c r="FG103" s="78"/>
      <c r="FH103" s="78"/>
      <c r="FI103" s="78"/>
      <c r="FJ103" s="78"/>
      <c r="FK103" s="78"/>
      <c r="FL103" s="78"/>
      <c r="FM103" s="78"/>
      <c r="FN103" s="78"/>
      <c r="FO103" s="78"/>
      <c r="FP103" s="78"/>
      <c r="FQ103" s="78"/>
      <c r="FR103" s="78"/>
      <c r="FS103" s="78"/>
      <c r="FT103" s="78"/>
      <c r="FU103" s="78"/>
      <c r="FV103" s="78"/>
      <c r="FW103" s="78"/>
      <c r="FX103" s="78"/>
      <c r="FY103" s="78"/>
      <c r="FZ103" s="78"/>
      <c r="GA103" s="78"/>
      <c r="GB103" s="78"/>
      <c r="GC103" s="78"/>
      <c r="GD103" s="78"/>
      <c r="GE103" s="78"/>
      <c r="GF103" s="78"/>
      <c r="GG103" s="78"/>
      <c r="GH103" s="78"/>
      <c r="GI103" s="78"/>
      <c r="GJ103" s="78"/>
      <c r="GK103" s="78"/>
      <c r="GL103" s="78"/>
      <c r="GM103" s="78"/>
      <c r="GN103" s="78"/>
      <c r="GO103" s="78"/>
      <c r="GP103" s="78"/>
      <c r="GQ103" s="78"/>
      <c r="GR103" s="78"/>
      <c r="GS103" s="78"/>
      <c r="GT103" s="78"/>
      <c r="GU103" s="78"/>
      <c r="GV103" s="78"/>
      <c r="GW103" s="78"/>
      <c r="GX103" s="78"/>
      <c r="GY103" s="78"/>
      <c r="GZ103" s="78"/>
      <c r="HA103" s="78"/>
      <c r="HB103" s="78"/>
      <c r="HC103" s="78"/>
      <c r="HD103" s="78"/>
      <c r="HE103" s="78"/>
      <c r="HF103" s="78"/>
      <c r="HG103" s="78"/>
      <c r="HH103" s="78"/>
      <c r="HI103" s="78"/>
      <c r="HJ103" s="78"/>
      <c r="HK103" s="78"/>
      <c r="HL103" s="78"/>
      <c r="HM103" s="78"/>
      <c r="HN103" s="78"/>
      <c r="HO103" s="78"/>
      <c r="HP103" s="78"/>
      <c r="HQ103" s="78"/>
      <c r="HR103" s="78"/>
      <c r="HS103" s="78"/>
      <c r="HT103" s="78"/>
      <c r="HU103" s="78"/>
      <c r="HV103" s="78"/>
      <c r="HW103" s="78"/>
      <c r="HX103" s="78"/>
      <c r="HY103" s="78"/>
      <c r="HZ103" s="78"/>
      <c r="IA103" s="78"/>
      <c r="IB103" s="78"/>
      <c r="IC103" s="78"/>
      <c r="ID103" s="78"/>
      <c r="IE103" s="78"/>
      <c r="IF103" s="78"/>
      <c r="IG103" s="78"/>
      <c r="IH103" s="78"/>
      <c r="II103" s="78"/>
      <c r="IJ103" s="78"/>
      <c r="IK103" s="81"/>
      <c r="IL103" s="81"/>
      <c r="IM103" s="81"/>
      <c r="IN103" s="81"/>
      <c r="IO103" s="81"/>
      <c r="IP103" s="81"/>
      <c r="IQ103" s="81"/>
      <c r="IR103" s="81"/>
      <c r="IS103" s="81"/>
    </row>
    <row r="104" spans="1:253" s="82" customFormat="1" ht="31.5" customHeight="1">
      <c r="A104" s="1761"/>
      <c r="B104" s="1762"/>
      <c r="C104" s="1763"/>
      <c r="D104" s="355" t="s">
        <v>21</v>
      </c>
      <c r="E104" s="358" t="s">
        <v>720</v>
      </c>
      <c r="F104" s="1780"/>
      <c r="G104" s="346" t="s">
        <v>15</v>
      </c>
      <c r="H104" s="340"/>
      <c r="I104" s="276"/>
      <c r="J104" s="80"/>
      <c r="K104" s="362" t="s">
        <v>722</v>
      </c>
      <c r="L104" s="149">
        <v>1</v>
      </c>
      <c r="M104" s="361"/>
      <c r="N104" s="361"/>
      <c r="O104" s="361"/>
      <c r="P104" s="78"/>
      <c r="Q104" s="79"/>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c r="EW104" s="78"/>
      <c r="EX104" s="78"/>
      <c r="EY104" s="78"/>
      <c r="EZ104" s="78"/>
      <c r="FA104" s="78"/>
      <c r="FB104" s="78"/>
      <c r="FC104" s="78"/>
      <c r="FD104" s="78"/>
      <c r="FE104" s="78"/>
      <c r="FF104" s="78"/>
      <c r="FG104" s="78"/>
      <c r="FH104" s="78"/>
      <c r="FI104" s="78"/>
      <c r="FJ104" s="78"/>
      <c r="FK104" s="78"/>
      <c r="FL104" s="78"/>
      <c r="FM104" s="78"/>
      <c r="FN104" s="78"/>
      <c r="FO104" s="78"/>
      <c r="FP104" s="78"/>
      <c r="FQ104" s="78"/>
      <c r="FR104" s="78"/>
      <c r="FS104" s="78"/>
      <c r="FT104" s="78"/>
      <c r="FU104" s="78"/>
      <c r="FV104" s="78"/>
      <c r="FW104" s="78"/>
      <c r="FX104" s="78"/>
      <c r="FY104" s="78"/>
      <c r="FZ104" s="78"/>
      <c r="GA104" s="78"/>
      <c r="GB104" s="78"/>
      <c r="GC104" s="78"/>
      <c r="GD104" s="78"/>
      <c r="GE104" s="78"/>
      <c r="GF104" s="78"/>
      <c r="GG104" s="78"/>
      <c r="GH104" s="78"/>
      <c r="GI104" s="78"/>
      <c r="GJ104" s="78"/>
      <c r="GK104" s="78"/>
      <c r="GL104" s="78"/>
      <c r="GM104" s="78"/>
      <c r="GN104" s="78"/>
      <c r="GO104" s="78"/>
      <c r="GP104" s="78"/>
      <c r="GQ104" s="78"/>
      <c r="GR104" s="78"/>
      <c r="GS104" s="78"/>
      <c r="GT104" s="78"/>
      <c r="GU104" s="78"/>
      <c r="GV104" s="78"/>
      <c r="GW104" s="78"/>
      <c r="GX104" s="78"/>
      <c r="GY104" s="78"/>
      <c r="GZ104" s="78"/>
      <c r="HA104" s="78"/>
      <c r="HB104" s="78"/>
      <c r="HC104" s="78"/>
      <c r="HD104" s="78"/>
      <c r="HE104" s="78"/>
      <c r="HF104" s="78"/>
      <c r="HG104" s="78"/>
      <c r="HH104" s="78"/>
      <c r="HI104" s="78"/>
      <c r="HJ104" s="78"/>
      <c r="HK104" s="78"/>
      <c r="HL104" s="78"/>
      <c r="HM104" s="78"/>
      <c r="HN104" s="78"/>
      <c r="HO104" s="78"/>
      <c r="HP104" s="78"/>
      <c r="HQ104" s="78"/>
      <c r="HR104" s="78"/>
      <c r="HS104" s="78"/>
      <c r="HT104" s="78"/>
      <c r="HU104" s="78"/>
      <c r="HV104" s="78"/>
      <c r="HW104" s="78"/>
      <c r="HX104" s="78"/>
      <c r="HY104" s="78"/>
      <c r="HZ104" s="78"/>
      <c r="IA104" s="78"/>
      <c r="IB104" s="78"/>
      <c r="IC104" s="78"/>
      <c r="ID104" s="78"/>
      <c r="IE104" s="78"/>
      <c r="IF104" s="78"/>
      <c r="IG104" s="78"/>
      <c r="IH104" s="78"/>
      <c r="II104" s="78"/>
      <c r="IJ104" s="78"/>
      <c r="IK104" s="81"/>
      <c r="IL104" s="81"/>
      <c r="IM104" s="81"/>
      <c r="IN104" s="81"/>
      <c r="IO104" s="81"/>
      <c r="IP104" s="81"/>
      <c r="IQ104" s="81"/>
      <c r="IR104" s="81"/>
      <c r="IS104" s="81"/>
    </row>
    <row r="105" spans="1:253" s="82" customFormat="1" ht="83.25" customHeight="1">
      <c r="A105" s="1761"/>
      <c r="B105" s="1762"/>
      <c r="C105" s="1763"/>
      <c r="D105" s="355" t="s">
        <v>23</v>
      </c>
      <c r="E105" s="358" t="s">
        <v>721</v>
      </c>
      <c r="F105" s="1780"/>
      <c r="G105" s="346" t="s">
        <v>15</v>
      </c>
      <c r="H105" s="340"/>
      <c r="I105" s="276"/>
      <c r="J105" s="80"/>
      <c r="K105" s="362" t="s">
        <v>722</v>
      </c>
      <c r="L105" s="149">
        <v>1</v>
      </c>
      <c r="M105" s="361"/>
      <c r="N105" s="361"/>
      <c r="O105" s="361"/>
      <c r="P105" s="78"/>
      <c r="Q105" s="79"/>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c r="EU105" s="78"/>
      <c r="EV105" s="78"/>
      <c r="EW105" s="78"/>
      <c r="EX105" s="78"/>
      <c r="EY105" s="78"/>
      <c r="EZ105" s="78"/>
      <c r="FA105" s="78"/>
      <c r="FB105" s="78"/>
      <c r="FC105" s="78"/>
      <c r="FD105" s="78"/>
      <c r="FE105" s="78"/>
      <c r="FF105" s="78"/>
      <c r="FG105" s="78"/>
      <c r="FH105" s="78"/>
      <c r="FI105" s="78"/>
      <c r="FJ105" s="78"/>
      <c r="FK105" s="78"/>
      <c r="FL105" s="78"/>
      <c r="FM105" s="78"/>
      <c r="FN105" s="78"/>
      <c r="FO105" s="78"/>
      <c r="FP105" s="78"/>
      <c r="FQ105" s="78"/>
      <c r="FR105" s="78"/>
      <c r="FS105" s="78"/>
      <c r="FT105" s="78"/>
      <c r="FU105" s="78"/>
      <c r="FV105" s="78"/>
      <c r="FW105" s="78"/>
      <c r="FX105" s="78"/>
      <c r="FY105" s="78"/>
      <c r="FZ105" s="78"/>
      <c r="GA105" s="78"/>
      <c r="GB105" s="78"/>
      <c r="GC105" s="78"/>
      <c r="GD105" s="78"/>
      <c r="GE105" s="78"/>
      <c r="GF105" s="78"/>
      <c r="GG105" s="78"/>
      <c r="GH105" s="78"/>
      <c r="GI105" s="78"/>
      <c r="GJ105" s="78"/>
      <c r="GK105" s="78"/>
      <c r="GL105" s="78"/>
      <c r="GM105" s="78"/>
      <c r="GN105" s="78"/>
      <c r="GO105" s="78"/>
      <c r="GP105" s="78"/>
      <c r="GQ105" s="78"/>
      <c r="GR105" s="78"/>
      <c r="GS105" s="78"/>
      <c r="GT105" s="78"/>
      <c r="GU105" s="78"/>
      <c r="GV105" s="78"/>
      <c r="GW105" s="78"/>
      <c r="GX105" s="78"/>
      <c r="GY105" s="78"/>
      <c r="GZ105" s="78"/>
      <c r="HA105" s="78"/>
      <c r="HB105" s="78"/>
      <c r="HC105" s="78"/>
      <c r="HD105" s="78"/>
      <c r="HE105" s="78"/>
      <c r="HF105" s="78"/>
      <c r="HG105" s="78"/>
      <c r="HH105" s="78"/>
      <c r="HI105" s="78"/>
      <c r="HJ105" s="78"/>
      <c r="HK105" s="78"/>
      <c r="HL105" s="78"/>
      <c r="HM105" s="78"/>
      <c r="HN105" s="78"/>
      <c r="HO105" s="78"/>
      <c r="HP105" s="78"/>
      <c r="HQ105" s="78"/>
      <c r="HR105" s="78"/>
      <c r="HS105" s="78"/>
      <c r="HT105" s="78"/>
      <c r="HU105" s="78"/>
      <c r="HV105" s="78"/>
      <c r="HW105" s="78"/>
      <c r="HX105" s="78"/>
      <c r="HY105" s="78"/>
      <c r="HZ105" s="78"/>
      <c r="IA105" s="78"/>
      <c r="IB105" s="78"/>
      <c r="IC105" s="78"/>
      <c r="ID105" s="78"/>
      <c r="IE105" s="78"/>
      <c r="IF105" s="78"/>
      <c r="IG105" s="78"/>
      <c r="IH105" s="78"/>
      <c r="II105" s="78"/>
      <c r="IJ105" s="78"/>
      <c r="IK105" s="81"/>
      <c r="IL105" s="81"/>
      <c r="IM105" s="81"/>
      <c r="IN105" s="81"/>
      <c r="IO105" s="81"/>
      <c r="IP105" s="81"/>
      <c r="IQ105" s="81"/>
      <c r="IR105" s="81"/>
      <c r="IS105" s="81"/>
    </row>
    <row r="106" spans="1:253" s="82" customFormat="1" ht="89.25" customHeight="1">
      <c r="A106" s="1761"/>
      <c r="B106" s="1762"/>
      <c r="C106" s="1763"/>
      <c r="D106" s="356" t="s">
        <v>25</v>
      </c>
      <c r="E106" s="359" t="s">
        <v>707</v>
      </c>
      <c r="F106" s="1781"/>
      <c r="G106" s="346" t="s">
        <v>15</v>
      </c>
      <c r="H106" s="340">
        <v>2.2</v>
      </c>
      <c r="I106" s="276">
        <v>2.2</v>
      </c>
      <c r="J106" s="80"/>
      <c r="K106" s="363" t="s">
        <v>713</v>
      </c>
      <c r="L106" s="149">
        <v>1</v>
      </c>
      <c r="M106" s="361"/>
      <c r="N106" s="361"/>
      <c r="O106" s="361"/>
      <c r="P106" s="78"/>
      <c r="Q106" s="79"/>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c r="FS106" s="78"/>
      <c r="FT106" s="78"/>
      <c r="FU106" s="78"/>
      <c r="FV106" s="78"/>
      <c r="FW106" s="78"/>
      <c r="FX106" s="78"/>
      <c r="FY106" s="78"/>
      <c r="FZ106" s="78"/>
      <c r="GA106" s="78"/>
      <c r="GB106" s="78"/>
      <c r="GC106" s="78"/>
      <c r="GD106" s="78"/>
      <c r="GE106" s="78"/>
      <c r="GF106" s="78"/>
      <c r="GG106" s="78"/>
      <c r="GH106" s="78"/>
      <c r="GI106" s="78"/>
      <c r="GJ106" s="78"/>
      <c r="GK106" s="78"/>
      <c r="GL106" s="78"/>
      <c r="GM106" s="78"/>
      <c r="GN106" s="78"/>
      <c r="GO106" s="78"/>
      <c r="GP106" s="78"/>
      <c r="GQ106" s="78"/>
      <c r="GR106" s="78"/>
      <c r="GS106" s="78"/>
      <c r="GT106" s="78"/>
      <c r="GU106" s="78"/>
      <c r="GV106" s="78"/>
      <c r="GW106" s="78"/>
      <c r="GX106" s="78"/>
      <c r="GY106" s="78"/>
      <c r="GZ106" s="78"/>
      <c r="HA106" s="78"/>
      <c r="HB106" s="78"/>
      <c r="HC106" s="78"/>
      <c r="HD106" s="78"/>
      <c r="HE106" s="78"/>
      <c r="HF106" s="78"/>
      <c r="HG106" s="78"/>
      <c r="HH106" s="78"/>
      <c r="HI106" s="78"/>
      <c r="HJ106" s="78"/>
      <c r="HK106" s="78"/>
      <c r="HL106" s="78"/>
      <c r="HM106" s="78"/>
      <c r="HN106" s="78"/>
      <c r="HO106" s="78"/>
      <c r="HP106" s="78"/>
      <c r="HQ106" s="78"/>
      <c r="HR106" s="78"/>
      <c r="HS106" s="78"/>
      <c r="HT106" s="78"/>
      <c r="HU106" s="78"/>
      <c r="HV106" s="78"/>
      <c r="HW106" s="78"/>
      <c r="HX106" s="78"/>
      <c r="HY106" s="78"/>
      <c r="HZ106" s="78"/>
      <c r="IA106" s="78"/>
      <c r="IB106" s="78"/>
      <c r="IC106" s="78"/>
      <c r="ID106" s="78"/>
      <c r="IE106" s="78"/>
      <c r="IF106" s="78"/>
      <c r="IG106" s="78"/>
      <c r="IH106" s="78"/>
      <c r="II106" s="78"/>
      <c r="IJ106" s="78"/>
      <c r="IK106" s="81"/>
      <c r="IL106" s="81"/>
      <c r="IM106" s="81"/>
      <c r="IN106" s="81"/>
      <c r="IO106" s="81"/>
      <c r="IP106" s="81"/>
      <c r="IQ106" s="81"/>
      <c r="IR106" s="81"/>
      <c r="IS106" s="81"/>
    </row>
    <row r="107" spans="1:253" s="82" customFormat="1" ht="24.75" customHeight="1">
      <c r="A107" s="1761"/>
      <c r="B107" s="1762"/>
      <c r="C107" s="1763"/>
      <c r="D107" s="350"/>
      <c r="E107" s="352"/>
      <c r="F107" s="351"/>
      <c r="G107" s="152" t="s">
        <v>26</v>
      </c>
      <c r="H107" s="387">
        <f>SUM(H99)</f>
        <v>130</v>
      </c>
      <c r="I107" s="387">
        <f>SUM(I99)</f>
        <v>130</v>
      </c>
      <c r="J107" s="387">
        <f>SUM(J99)</f>
        <v>13.011</v>
      </c>
      <c r="K107" s="1764"/>
      <c r="L107" s="1765"/>
      <c r="M107" s="1765"/>
      <c r="N107" s="1765"/>
      <c r="O107" s="1766"/>
      <c r="P107" s="78"/>
      <c r="Q107" s="83"/>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c r="FO107" s="78"/>
      <c r="FP107" s="78"/>
      <c r="FQ107" s="78"/>
      <c r="FR107" s="78"/>
      <c r="FS107" s="78"/>
      <c r="FT107" s="78"/>
      <c r="FU107" s="78"/>
      <c r="FV107" s="78"/>
      <c r="FW107" s="78"/>
      <c r="FX107" s="78"/>
      <c r="FY107" s="78"/>
      <c r="FZ107" s="78"/>
      <c r="GA107" s="78"/>
      <c r="GB107" s="78"/>
      <c r="GC107" s="78"/>
      <c r="GD107" s="78"/>
      <c r="GE107" s="78"/>
      <c r="GF107" s="78"/>
      <c r="GG107" s="78"/>
      <c r="GH107" s="78"/>
      <c r="GI107" s="78"/>
      <c r="GJ107" s="78"/>
      <c r="GK107" s="78"/>
      <c r="GL107" s="78"/>
      <c r="GM107" s="78"/>
      <c r="GN107" s="78"/>
      <c r="GO107" s="78"/>
      <c r="GP107" s="78"/>
      <c r="GQ107" s="78"/>
      <c r="GR107" s="78"/>
      <c r="GS107" s="78"/>
      <c r="GT107" s="78"/>
      <c r="GU107" s="78"/>
      <c r="GV107" s="78"/>
      <c r="GW107" s="78"/>
      <c r="GX107" s="78"/>
      <c r="GY107" s="78"/>
      <c r="GZ107" s="78"/>
      <c r="HA107" s="78"/>
      <c r="HB107" s="78"/>
      <c r="HC107" s="78"/>
      <c r="HD107" s="78"/>
      <c r="HE107" s="78"/>
      <c r="HF107" s="78"/>
      <c r="HG107" s="78"/>
      <c r="HH107" s="78"/>
      <c r="HI107" s="78"/>
      <c r="HJ107" s="78"/>
      <c r="HK107" s="78"/>
      <c r="HL107" s="78"/>
      <c r="HM107" s="78"/>
      <c r="HN107" s="78"/>
      <c r="HO107" s="78"/>
      <c r="HP107" s="78"/>
      <c r="HQ107" s="78"/>
      <c r="HR107" s="78"/>
      <c r="HS107" s="78"/>
      <c r="HT107" s="78"/>
      <c r="HU107" s="78"/>
      <c r="HV107" s="78"/>
      <c r="HW107" s="78"/>
      <c r="HX107" s="78"/>
      <c r="HY107" s="78"/>
      <c r="HZ107" s="78"/>
      <c r="IA107" s="78"/>
      <c r="IB107" s="78"/>
      <c r="IC107" s="78"/>
      <c r="ID107" s="78"/>
      <c r="IE107" s="78"/>
      <c r="IF107" s="78"/>
      <c r="IG107" s="78"/>
      <c r="IH107" s="78"/>
      <c r="II107" s="78"/>
      <c r="IJ107" s="78"/>
      <c r="IK107" s="81"/>
      <c r="IL107" s="81"/>
      <c r="IM107" s="81"/>
      <c r="IN107" s="81"/>
      <c r="IO107" s="81"/>
      <c r="IP107" s="81"/>
      <c r="IQ107" s="81"/>
      <c r="IR107" s="81"/>
      <c r="IS107" s="81"/>
    </row>
    <row r="108" spans="1:253" s="82" customFormat="1" ht="24.75" customHeight="1">
      <c r="A108" s="342" t="s">
        <v>21</v>
      </c>
      <c r="B108" s="84" t="s">
        <v>11</v>
      </c>
      <c r="C108" s="1767" t="s">
        <v>54</v>
      </c>
      <c r="D108" s="1768"/>
      <c r="E108" s="1768"/>
      <c r="F108" s="1768"/>
      <c r="G108" s="1769"/>
      <c r="H108" s="388">
        <f>SUM(H80+H107)</f>
        <v>705</v>
      </c>
      <c r="I108" s="388">
        <f>SUM(I80+I107)</f>
        <v>705</v>
      </c>
      <c r="J108" s="388">
        <f>SUM(J80+J107)</f>
        <v>101.252</v>
      </c>
      <c r="K108" s="1770"/>
      <c r="L108" s="1771"/>
      <c r="M108" s="1771"/>
      <c r="N108" s="1771"/>
      <c r="O108" s="1772"/>
      <c r="P108" s="78"/>
      <c r="Q108" s="79"/>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c r="EU108" s="78"/>
      <c r="EV108" s="78"/>
      <c r="EW108" s="78"/>
      <c r="EX108" s="78"/>
      <c r="EY108" s="78"/>
      <c r="EZ108" s="78"/>
      <c r="FA108" s="78"/>
      <c r="FB108" s="78"/>
      <c r="FC108" s="78"/>
      <c r="FD108" s="78"/>
      <c r="FE108" s="78"/>
      <c r="FF108" s="78"/>
      <c r="FG108" s="78"/>
      <c r="FH108" s="78"/>
      <c r="FI108" s="78"/>
      <c r="FJ108" s="78"/>
      <c r="FK108" s="78"/>
      <c r="FL108" s="78"/>
      <c r="FM108" s="78"/>
      <c r="FN108" s="78"/>
      <c r="FO108" s="78"/>
      <c r="FP108" s="78"/>
      <c r="FQ108" s="78"/>
      <c r="FR108" s="78"/>
      <c r="FS108" s="78"/>
      <c r="FT108" s="78"/>
      <c r="FU108" s="78"/>
      <c r="FV108" s="78"/>
      <c r="FW108" s="78"/>
      <c r="FX108" s="78"/>
      <c r="FY108" s="78"/>
      <c r="FZ108" s="78"/>
      <c r="GA108" s="78"/>
      <c r="GB108" s="78"/>
      <c r="GC108" s="78"/>
      <c r="GD108" s="78"/>
      <c r="GE108" s="78"/>
      <c r="GF108" s="78"/>
      <c r="GG108" s="78"/>
      <c r="GH108" s="78"/>
      <c r="GI108" s="78"/>
      <c r="GJ108" s="78"/>
      <c r="GK108" s="78"/>
      <c r="GL108" s="78"/>
      <c r="GM108" s="78"/>
      <c r="GN108" s="78"/>
      <c r="GO108" s="78"/>
      <c r="GP108" s="78"/>
      <c r="GQ108" s="78"/>
      <c r="GR108" s="78"/>
      <c r="GS108" s="78"/>
      <c r="GT108" s="78"/>
      <c r="GU108" s="78"/>
      <c r="GV108" s="78"/>
      <c r="GW108" s="78"/>
      <c r="GX108" s="78"/>
      <c r="GY108" s="78"/>
      <c r="GZ108" s="78"/>
      <c r="HA108" s="78"/>
      <c r="HB108" s="78"/>
      <c r="HC108" s="78"/>
      <c r="HD108" s="78"/>
      <c r="HE108" s="78"/>
      <c r="HF108" s="78"/>
      <c r="HG108" s="78"/>
      <c r="HH108" s="78"/>
      <c r="HI108" s="78"/>
      <c r="HJ108" s="78"/>
      <c r="HK108" s="78"/>
      <c r="HL108" s="78"/>
      <c r="HM108" s="78"/>
      <c r="HN108" s="78"/>
      <c r="HO108" s="78"/>
      <c r="HP108" s="78"/>
      <c r="HQ108" s="78"/>
      <c r="HR108" s="78"/>
      <c r="HS108" s="78"/>
      <c r="HT108" s="78"/>
      <c r="HU108" s="78"/>
      <c r="HV108" s="78"/>
      <c r="HW108" s="78"/>
      <c r="HX108" s="78"/>
      <c r="HY108" s="78"/>
      <c r="HZ108" s="78"/>
      <c r="IA108" s="78"/>
      <c r="IB108" s="78"/>
      <c r="IC108" s="78"/>
      <c r="ID108" s="78"/>
      <c r="IE108" s="78"/>
      <c r="IF108" s="78"/>
      <c r="IG108" s="78"/>
      <c r="IH108" s="78"/>
      <c r="II108" s="78"/>
      <c r="IJ108" s="78"/>
      <c r="IK108" s="81"/>
      <c r="IL108" s="81"/>
      <c r="IM108" s="81"/>
      <c r="IN108" s="81"/>
      <c r="IO108" s="81"/>
      <c r="IP108" s="81"/>
      <c r="IQ108" s="81"/>
      <c r="IR108" s="81"/>
      <c r="IS108" s="81"/>
    </row>
    <row r="109" spans="1:253" s="38" customFormat="1" ht="23.25" customHeight="1">
      <c r="A109" s="342" t="s">
        <v>21</v>
      </c>
      <c r="B109" s="1746" t="s">
        <v>71</v>
      </c>
      <c r="C109" s="1746"/>
      <c r="D109" s="1746"/>
      <c r="E109" s="1746"/>
      <c r="F109" s="1746"/>
      <c r="G109" s="1747"/>
      <c r="H109" s="389">
        <f>SUM(H108)</f>
        <v>705</v>
      </c>
      <c r="I109" s="389">
        <f>SUM(I108)</f>
        <v>705</v>
      </c>
      <c r="J109" s="389">
        <f>SUM(J108)</f>
        <v>101.252</v>
      </c>
      <c r="K109" s="1748"/>
      <c r="L109" s="1749"/>
      <c r="M109" s="1749"/>
      <c r="N109" s="1749"/>
      <c r="O109" s="1750"/>
      <c r="P109" s="78"/>
      <c r="Q109" s="79"/>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8"/>
      <c r="FE109" s="78"/>
      <c r="FF109" s="78"/>
      <c r="FG109" s="78"/>
      <c r="FH109" s="78"/>
      <c r="FI109" s="78"/>
      <c r="FJ109" s="78"/>
      <c r="FK109" s="78"/>
      <c r="FL109" s="78"/>
      <c r="FM109" s="78"/>
      <c r="FN109" s="78"/>
      <c r="FO109" s="78"/>
      <c r="FP109" s="78"/>
      <c r="FQ109" s="78"/>
      <c r="FR109" s="78"/>
      <c r="FS109" s="78"/>
      <c r="FT109" s="78"/>
      <c r="FU109" s="78"/>
      <c r="FV109" s="78"/>
      <c r="FW109" s="78"/>
      <c r="FX109" s="78"/>
      <c r="FY109" s="78"/>
      <c r="FZ109" s="78"/>
      <c r="GA109" s="78"/>
      <c r="GB109" s="78"/>
      <c r="GC109" s="78"/>
      <c r="GD109" s="78"/>
      <c r="GE109" s="78"/>
      <c r="GF109" s="78"/>
      <c r="GG109" s="78"/>
      <c r="GH109" s="78"/>
      <c r="GI109" s="78"/>
      <c r="GJ109" s="78"/>
      <c r="GK109" s="78"/>
      <c r="GL109" s="78"/>
      <c r="GM109" s="78"/>
      <c r="GN109" s="78"/>
      <c r="GO109" s="78"/>
      <c r="GP109" s="78"/>
      <c r="GQ109" s="78"/>
      <c r="GR109" s="78"/>
      <c r="GS109" s="78"/>
      <c r="GT109" s="78"/>
      <c r="GU109" s="78"/>
      <c r="GV109" s="78"/>
      <c r="GW109" s="78"/>
      <c r="GX109" s="78"/>
      <c r="GY109" s="78"/>
      <c r="GZ109" s="78"/>
      <c r="HA109" s="78"/>
      <c r="HB109" s="78"/>
      <c r="HC109" s="78"/>
      <c r="HD109" s="78"/>
      <c r="HE109" s="78"/>
      <c r="HF109" s="78"/>
      <c r="HG109" s="78"/>
      <c r="HH109" s="78"/>
      <c r="HI109" s="78"/>
      <c r="HJ109" s="78"/>
      <c r="HK109" s="78"/>
      <c r="HL109" s="78"/>
      <c r="HM109" s="78"/>
      <c r="HN109" s="78"/>
      <c r="HO109" s="78"/>
      <c r="HP109" s="78"/>
      <c r="HQ109" s="78"/>
      <c r="HR109" s="78"/>
      <c r="HS109" s="78"/>
      <c r="HT109" s="78"/>
      <c r="HU109" s="78"/>
      <c r="HV109" s="78"/>
      <c r="HW109" s="78"/>
      <c r="HX109" s="78"/>
      <c r="HY109" s="78"/>
      <c r="HZ109" s="78"/>
      <c r="IA109" s="78"/>
      <c r="IB109" s="78"/>
      <c r="IC109" s="78"/>
      <c r="ID109" s="78"/>
      <c r="IE109" s="78"/>
      <c r="IF109" s="78"/>
      <c r="IG109" s="78"/>
      <c r="IH109" s="78"/>
      <c r="II109" s="78"/>
      <c r="IJ109" s="78"/>
      <c r="IK109" s="81"/>
      <c r="IL109" s="81"/>
      <c r="IM109" s="81"/>
      <c r="IN109" s="81"/>
      <c r="IO109" s="81"/>
      <c r="IP109" s="81"/>
      <c r="IQ109" s="81"/>
      <c r="IR109" s="81"/>
      <c r="IS109" s="81"/>
    </row>
    <row r="110" spans="1:17" s="43" customFormat="1" ht="30.75" customHeight="1">
      <c r="A110" s="1861" t="s">
        <v>45</v>
      </c>
      <c r="B110" s="1861"/>
      <c r="C110" s="1861"/>
      <c r="D110" s="1861"/>
      <c r="E110" s="1861"/>
      <c r="F110" s="1861"/>
      <c r="G110" s="1861"/>
      <c r="H110" s="86">
        <f>SUM(H36+H54+H66+H76+H109)</f>
        <v>1925.7</v>
      </c>
      <c r="I110" s="86">
        <f>SUM(I36+I54+I66+I76+I109)</f>
        <v>1942.7</v>
      </c>
      <c r="J110" s="86">
        <f>SUM(J36+J54+J66+J76+J109)</f>
        <v>482.84</v>
      </c>
      <c r="K110" s="1782"/>
      <c r="L110" s="1782"/>
      <c r="M110" s="1782"/>
      <c r="N110" s="1782"/>
      <c r="O110" s="1782"/>
      <c r="Q110" s="148"/>
    </row>
    <row r="112" spans="2:15" ht="15.75" customHeight="1" hidden="1">
      <c r="B112" s="45"/>
      <c r="C112" s="45"/>
      <c r="D112" s="45"/>
      <c r="E112" s="45"/>
      <c r="F112" s="45"/>
      <c r="G112" s="150" t="s">
        <v>15</v>
      </c>
      <c r="H112" s="88" t="e">
        <f>SUM(#REF!+#REF!+#REF!+#REF!+H32+H39+H43+H57+H61+H63+H69)</f>
        <v>#REF!</v>
      </c>
      <c r="I112" s="277" t="e">
        <f>SUM(#REF!+#REF!+#REF!+#REF!+I32+I39+I43+I57+I61+I63+I69)</f>
        <v>#REF!</v>
      </c>
      <c r="J112" s="88" t="e">
        <f>SUM(#REF!+#REF!+#REF!+#REF!+J32+J39+J43+J57+J61+J63+J69)</f>
        <v>#REF!</v>
      </c>
      <c r="K112" s="45"/>
      <c r="L112" s="45"/>
      <c r="M112" s="45"/>
      <c r="N112" s="45"/>
      <c r="O112" s="45"/>
    </row>
    <row r="113" spans="2:15" ht="15.75" customHeight="1" hidden="1">
      <c r="B113" s="45"/>
      <c r="C113" s="45"/>
      <c r="D113" s="45"/>
      <c r="E113" s="45"/>
      <c r="F113" s="45"/>
      <c r="G113" s="150" t="s">
        <v>214</v>
      </c>
      <c r="H113" s="88" t="e">
        <f>SUM(#REF!+H33)</f>
        <v>#REF!</v>
      </c>
      <c r="I113" s="277" t="e">
        <f>SUM(#REF!+I33)</f>
        <v>#REF!</v>
      </c>
      <c r="J113" s="88" t="e">
        <f>SUM(#REF!+J33)</f>
        <v>#REF!</v>
      </c>
      <c r="K113" s="45"/>
      <c r="L113" s="45"/>
      <c r="M113" s="45"/>
      <c r="N113" s="45"/>
      <c r="O113" s="45"/>
    </row>
    <row r="114" spans="2:15" ht="15.75" customHeight="1" hidden="1">
      <c r="B114" s="47"/>
      <c r="C114" s="47"/>
      <c r="D114" s="47"/>
      <c r="E114" s="47"/>
      <c r="F114" s="47"/>
      <c r="G114" s="151" t="s">
        <v>22</v>
      </c>
      <c r="H114" s="89" t="e">
        <f>SUM(#REF!+#REF!)</f>
        <v>#REF!</v>
      </c>
      <c r="I114" s="278" t="e">
        <f>SUM(#REF!+#REF!)</f>
        <v>#REF!</v>
      </c>
      <c r="J114" s="89" t="e">
        <f>SUM(#REF!+#REF!)</f>
        <v>#REF!</v>
      </c>
      <c r="K114" s="47"/>
      <c r="L114" s="47"/>
      <c r="M114" s="47"/>
      <c r="N114" s="47"/>
      <c r="O114" s="47"/>
    </row>
    <row r="115" spans="2:15" ht="15.75" customHeight="1" hidden="1">
      <c r="B115" s="47"/>
      <c r="C115" s="47"/>
      <c r="D115" s="47"/>
      <c r="E115" s="47"/>
      <c r="F115" s="47"/>
      <c r="G115" s="151" t="s">
        <v>41</v>
      </c>
      <c r="H115" s="89" t="e">
        <f>SUM(#REF!+H45)</f>
        <v>#REF!</v>
      </c>
      <c r="I115" s="278" t="e">
        <f>SUM(#REF!+I45)</f>
        <v>#REF!</v>
      </c>
      <c r="J115" s="89" t="e">
        <f>SUM(#REF!+J45)</f>
        <v>#REF!</v>
      </c>
      <c r="K115" s="47"/>
      <c r="L115" s="47"/>
      <c r="M115" s="47"/>
      <c r="N115" s="47"/>
      <c r="O115" s="47"/>
    </row>
    <row r="116" spans="2:15" ht="15.75" customHeight="1" hidden="1">
      <c r="B116" s="47"/>
      <c r="C116" s="47"/>
      <c r="D116" s="47"/>
      <c r="E116" s="47"/>
      <c r="F116" s="47"/>
      <c r="G116" s="151" t="s">
        <v>42</v>
      </c>
      <c r="H116" s="89" t="e">
        <f>SUM(#REF!+#REF!+#REF!+H44)</f>
        <v>#REF!</v>
      </c>
      <c r="I116" s="278" t="e">
        <f>SUM(#REF!+#REF!+#REF!+I44)</f>
        <v>#REF!</v>
      </c>
      <c r="J116" s="89" t="e">
        <f>SUM(#REF!+#REF!+#REF!+J44)</f>
        <v>#REF!</v>
      </c>
      <c r="K116" s="47"/>
      <c r="L116" s="47"/>
      <c r="M116" s="47"/>
      <c r="N116" s="47"/>
      <c r="O116" s="47"/>
    </row>
    <row r="117" spans="2:15" ht="15.75" customHeight="1" hidden="1">
      <c r="B117" s="47"/>
      <c r="C117" s="47"/>
      <c r="D117" s="47"/>
      <c r="E117" s="47"/>
      <c r="F117" s="47"/>
      <c r="G117" s="151" t="s">
        <v>69</v>
      </c>
      <c r="H117" s="89" t="e">
        <f>SUM(#REF!+#REF!+#REF!+#REF!+#REF!)</f>
        <v>#REF!</v>
      </c>
      <c r="I117" s="278" t="e">
        <f>SUM(#REF!+#REF!+#REF!+#REF!+#REF!)</f>
        <v>#REF!</v>
      </c>
      <c r="J117" s="89" t="e">
        <f>SUM(#REF!+#REF!+#REF!+#REF!+#REF!)</f>
        <v>#REF!</v>
      </c>
      <c r="K117" s="47"/>
      <c r="L117" s="47"/>
      <c r="M117" s="47"/>
      <c r="N117" s="47"/>
      <c r="O117" s="47"/>
    </row>
    <row r="118" spans="2:15" ht="15.75" customHeight="1" hidden="1">
      <c r="B118" s="47"/>
      <c r="C118" s="47"/>
      <c r="D118" s="47"/>
      <c r="E118" s="47"/>
      <c r="F118" s="47"/>
      <c r="G118" s="151"/>
      <c r="H118" s="89" t="e">
        <f>SUM(H112:H117)</f>
        <v>#REF!</v>
      </c>
      <c r="I118" s="278" t="e">
        <f>SUM(I112:I117)</f>
        <v>#REF!</v>
      </c>
      <c r="J118" s="89" t="e">
        <f>SUM(J112:J117)</f>
        <v>#REF!</v>
      </c>
      <c r="K118" s="47"/>
      <c r="L118" s="47"/>
      <c r="M118" s="47"/>
      <c r="N118" s="47"/>
      <c r="O118" s="47"/>
    </row>
  </sheetData>
  <sheetProtection/>
  <mergeCells count="139">
    <mergeCell ref="B5:O5"/>
    <mergeCell ref="B6:O6"/>
    <mergeCell ref="K74:O74"/>
    <mergeCell ref="A110:G110"/>
    <mergeCell ref="F73:F74"/>
    <mergeCell ref="C75:G75"/>
    <mergeCell ref="B76:G76"/>
    <mergeCell ref="C71:G71"/>
    <mergeCell ref="A73:A74"/>
    <mergeCell ref="B73:B74"/>
    <mergeCell ref="C73:C74"/>
    <mergeCell ref="D73:D74"/>
    <mergeCell ref="E73:E74"/>
    <mergeCell ref="A69:A70"/>
    <mergeCell ref="B69:B70"/>
    <mergeCell ref="C69:C70"/>
    <mergeCell ref="D69:D70"/>
    <mergeCell ref="E69:E70"/>
    <mergeCell ref="C72:F72"/>
    <mergeCell ref="F69:F70"/>
    <mergeCell ref="A61:A62"/>
    <mergeCell ref="B61:B62"/>
    <mergeCell ref="C65:G65"/>
    <mergeCell ref="B66:G66"/>
    <mergeCell ref="A63:A64"/>
    <mergeCell ref="B63:B64"/>
    <mergeCell ref="C63:C64"/>
    <mergeCell ref="D63:D64"/>
    <mergeCell ref="E63:E64"/>
    <mergeCell ref="F63:F64"/>
    <mergeCell ref="D61:D62"/>
    <mergeCell ref="E61:E62"/>
    <mergeCell ref="F61:F62"/>
    <mergeCell ref="C53:G53"/>
    <mergeCell ref="C56:O56"/>
    <mergeCell ref="K58:O58"/>
    <mergeCell ref="K62:O62"/>
    <mergeCell ref="K54:O54"/>
    <mergeCell ref="H40:H41"/>
    <mergeCell ref="A39:A42"/>
    <mergeCell ref="A57:A58"/>
    <mergeCell ref="B57:B58"/>
    <mergeCell ref="C57:C58"/>
    <mergeCell ref="D57:D58"/>
    <mergeCell ref="E57:E58"/>
    <mergeCell ref="F57:F58"/>
    <mergeCell ref="B39:B42"/>
    <mergeCell ref="C39:C42"/>
    <mergeCell ref="K29:O29"/>
    <mergeCell ref="A28:A31"/>
    <mergeCell ref="B28:B31"/>
    <mergeCell ref="C28:C31"/>
    <mergeCell ref="E28:E29"/>
    <mergeCell ref="K34:O34"/>
    <mergeCell ref="A32:A34"/>
    <mergeCell ref="A17:A19"/>
    <mergeCell ref="B17:B19"/>
    <mergeCell ref="C17:C19"/>
    <mergeCell ref="D17:D19"/>
    <mergeCell ref="E17:E19"/>
    <mergeCell ref="F39:F42"/>
    <mergeCell ref="E12:E13"/>
    <mergeCell ref="H7:J7"/>
    <mergeCell ref="B32:B34"/>
    <mergeCell ref="C32:C34"/>
    <mergeCell ref="D32:D34"/>
    <mergeCell ref="E32:E34"/>
    <mergeCell ref="F32:F34"/>
    <mergeCell ref="K19:O19"/>
    <mergeCell ref="K13:O13"/>
    <mergeCell ref="K8:K9"/>
    <mergeCell ref="L8:L9"/>
    <mergeCell ref="M8:M9"/>
    <mergeCell ref="F7:F9"/>
    <mergeCell ref="F17:F19"/>
    <mergeCell ref="O7:O9"/>
    <mergeCell ref="F12:F13"/>
    <mergeCell ref="H8:H9"/>
    <mergeCell ref="I8:I9"/>
    <mergeCell ref="D28:D29"/>
    <mergeCell ref="F28:F29"/>
    <mergeCell ref="M17:M18"/>
    <mergeCell ref="B10:O10"/>
    <mergeCell ref="J8:J9"/>
    <mergeCell ref="C11:O11"/>
    <mergeCell ref="A7:A9"/>
    <mergeCell ref="B7:B9"/>
    <mergeCell ref="C7:C9"/>
    <mergeCell ref="D7:D9"/>
    <mergeCell ref="E7:E9"/>
    <mergeCell ref="G7:G9"/>
    <mergeCell ref="K35:O35"/>
    <mergeCell ref="K36:O36"/>
    <mergeCell ref="K42:O42"/>
    <mergeCell ref="K53:O53"/>
    <mergeCell ref="K7:M7"/>
    <mergeCell ref="C38:O38"/>
    <mergeCell ref="J40:J41"/>
    <mergeCell ref="C35:G35"/>
    <mergeCell ref="O17:O18"/>
    <mergeCell ref="N7:N9"/>
    <mergeCell ref="K75:O75"/>
    <mergeCell ref="K76:O76"/>
    <mergeCell ref="K64:O64"/>
    <mergeCell ref="G40:G41"/>
    <mergeCell ref="I40:I41"/>
    <mergeCell ref="B36:G36"/>
    <mergeCell ref="K65:O65"/>
    <mergeCell ref="C61:C62"/>
    <mergeCell ref="D39:D42"/>
    <mergeCell ref="E39:E42"/>
    <mergeCell ref="K110:O110"/>
    <mergeCell ref="K66:O66"/>
    <mergeCell ref="K70:O70"/>
    <mergeCell ref="K71:O71"/>
    <mergeCell ref="A79:A80"/>
    <mergeCell ref="B79:B80"/>
    <mergeCell ref="C79:C80"/>
    <mergeCell ref="D79:D80"/>
    <mergeCell ref="E79:E80"/>
    <mergeCell ref="F79:F80"/>
    <mergeCell ref="C99:C107"/>
    <mergeCell ref="K107:O107"/>
    <mergeCell ref="C108:G108"/>
    <mergeCell ref="K108:O108"/>
    <mergeCell ref="B77:O77"/>
    <mergeCell ref="C78:O78"/>
    <mergeCell ref="K80:O80"/>
    <mergeCell ref="F101:F106"/>
    <mergeCell ref="B109:G109"/>
    <mergeCell ref="K109:O109"/>
    <mergeCell ref="A12:A16"/>
    <mergeCell ref="B12:B16"/>
    <mergeCell ref="C12:C16"/>
    <mergeCell ref="D12:D16"/>
    <mergeCell ref="K17:K18"/>
    <mergeCell ref="L17:L18"/>
    <mergeCell ref="A99:A107"/>
    <mergeCell ref="B99:B107"/>
  </mergeCells>
  <printOptions/>
  <pageMargins left="0.2362204724409449" right="0.2362204724409449" top="0" bottom="0" header="0.31496062992125984" footer="0.31496062992125984"/>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Q164"/>
  <sheetViews>
    <sheetView tabSelected="1" zoomScale="87" zoomScaleNormal="87" zoomScalePageLayoutView="0" workbookViewId="0" topLeftCell="A1">
      <pane ySplit="9" topLeftCell="A10" activePane="bottomLeft" state="frozen"/>
      <selection pane="topLeft" activeCell="A1" sqref="A1"/>
      <selection pane="bottomLeft" activeCell="P5" sqref="P5"/>
    </sheetView>
  </sheetViews>
  <sheetFormatPr defaultColWidth="9.140625" defaultRowHeight="12.75"/>
  <cols>
    <col min="1" max="1" width="4.57421875" style="171" customWidth="1"/>
    <col min="2" max="2" width="5.140625" style="171" customWidth="1"/>
    <col min="3" max="3" width="5.421875" style="169" customWidth="1"/>
    <col min="4" max="4" width="23.140625" style="169" customWidth="1"/>
    <col min="5" max="5" width="11.28125" style="172" customWidth="1"/>
    <col min="6" max="6" width="7.28125" style="170" customWidth="1"/>
    <col min="7" max="7" width="11.00390625" style="170" customWidth="1"/>
    <col min="8" max="8" width="9.7109375" style="170" customWidth="1"/>
    <col min="9" max="9" width="9.00390625" style="170" customWidth="1"/>
    <col min="10" max="10" width="13.8515625" style="170" customWidth="1"/>
    <col min="11" max="11" width="8.140625" style="170" customWidth="1"/>
    <col min="12" max="12" width="8.8515625" style="170" customWidth="1"/>
    <col min="13" max="13" width="37.00390625" style="170" customWidth="1"/>
    <col min="14" max="14" width="31.8515625" style="170" customWidth="1"/>
    <col min="15" max="16384" width="9.140625" style="169" customWidth="1"/>
  </cols>
  <sheetData>
    <row r="1" ht="18.75" customHeight="1">
      <c r="N1" s="3574" t="s">
        <v>1717</v>
      </c>
    </row>
    <row r="2" ht="21.75" customHeight="1">
      <c r="N2" s="3574" t="s">
        <v>1722</v>
      </c>
    </row>
    <row r="3" spans="1:16" ht="15.75" customHeight="1">
      <c r="A3" s="126"/>
      <c r="B3" s="126"/>
      <c r="C3" s="2"/>
      <c r="D3" s="2"/>
      <c r="E3" s="167"/>
      <c r="F3" s="20"/>
      <c r="G3" s="20"/>
      <c r="H3" s="20"/>
      <c r="I3" s="20"/>
      <c r="J3" s="20"/>
      <c r="K3" s="20"/>
      <c r="L3" s="168"/>
      <c r="M3" s="168"/>
      <c r="N3" s="3575" t="s">
        <v>1719</v>
      </c>
      <c r="O3" s="2"/>
      <c r="P3" s="2"/>
    </row>
    <row r="4" spans="1:16" ht="21" customHeight="1">
      <c r="A4" s="126"/>
      <c r="B4" s="126"/>
      <c r="C4" s="2"/>
      <c r="D4" s="2"/>
      <c r="E4" s="167"/>
      <c r="F4" s="20"/>
      <c r="G4" s="20"/>
      <c r="H4" s="20"/>
      <c r="I4" s="20"/>
      <c r="J4" s="20"/>
      <c r="K4" s="20"/>
      <c r="L4" s="168"/>
      <c r="M4" s="168"/>
      <c r="N4" s="3575" t="s">
        <v>1723</v>
      </c>
      <c r="O4" s="2"/>
      <c r="P4" s="2"/>
    </row>
    <row r="5" spans="1:17" ht="22.5" customHeight="1">
      <c r="A5" s="317"/>
      <c r="B5" s="317"/>
      <c r="C5" s="95"/>
      <c r="D5" s="2596" t="s">
        <v>782</v>
      </c>
      <c r="E5" s="2596"/>
      <c r="F5" s="2596"/>
      <c r="G5" s="2596"/>
      <c r="H5" s="2596"/>
      <c r="I5" s="2596"/>
      <c r="J5" s="2596"/>
      <c r="K5" s="2596"/>
      <c r="L5" s="2596"/>
      <c r="M5" s="2596"/>
      <c r="N5" s="2596"/>
      <c r="O5" s="2"/>
      <c r="P5" s="2"/>
      <c r="Q5" s="2"/>
    </row>
    <row r="6" spans="1:17" ht="22.5" customHeight="1">
      <c r="A6" s="317"/>
      <c r="B6" s="317"/>
      <c r="C6" s="95"/>
      <c r="D6" s="2596" t="s">
        <v>783</v>
      </c>
      <c r="E6" s="2596"/>
      <c r="F6" s="2596"/>
      <c r="G6" s="2596"/>
      <c r="H6" s="2596"/>
      <c r="I6" s="2596"/>
      <c r="J6" s="2596"/>
      <c r="K6" s="2596"/>
      <c r="L6" s="2596"/>
      <c r="M6" s="2596"/>
      <c r="N6" s="2596"/>
      <c r="O6" s="2"/>
      <c r="P6" s="2"/>
      <c r="Q6" s="2"/>
    </row>
    <row r="7" spans="1:14" ht="21.75" customHeight="1">
      <c r="A7" s="2559" t="s">
        <v>0</v>
      </c>
      <c r="B7" s="3345" t="s">
        <v>1</v>
      </c>
      <c r="C7" s="2185" t="s">
        <v>2</v>
      </c>
      <c r="D7" s="2579" t="s">
        <v>3</v>
      </c>
      <c r="E7" s="2185" t="s">
        <v>4</v>
      </c>
      <c r="F7" s="2185" t="s">
        <v>5</v>
      </c>
      <c r="G7" s="2599" t="s">
        <v>450</v>
      </c>
      <c r="H7" s="2599"/>
      <c r="I7" s="2599"/>
      <c r="J7" s="2599" t="s">
        <v>6</v>
      </c>
      <c r="K7" s="2599"/>
      <c r="L7" s="2599"/>
      <c r="M7" s="3346" t="s">
        <v>582</v>
      </c>
      <c r="N7" s="2184" t="s">
        <v>7</v>
      </c>
    </row>
    <row r="8" spans="1:14" ht="12.75" customHeight="1">
      <c r="A8" s="2559"/>
      <c r="B8" s="3345"/>
      <c r="C8" s="2606"/>
      <c r="D8" s="2579"/>
      <c r="E8" s="2185"/>
      <c r="F8" s="2185"/>
      <c r="G8" s="2734" t="s">
        <v>667</v>
      </c>
      <c r="H8" s="2734" t="s">
        <v>668</v>
      </c>
      <c r="I8" s="2734" t="s">
        <v>669</v>
      </c>
      <c r="J8" s="2579" t="s">
        <v>8</v>
      </c>
      <c r="K8" s="2185" t="s">
        <v>9</v>
      </c>
      <c r="L8" s="2185" t="s">
        <v>10</v>
      </c>
      <c r="M8" s="3347"/>
      <c r="N8" s="2184"/>
    </row>
    <row r="9" spans="1:14" ht="136.5" customHeight="1">
      <c r="A9" s="2559"/>
      <c r="B9" s="3345"/>
      <c r="C9" s="2606"/>
      <c r="D9" s="2579"/>
      <c r="E9" s="2185"/>
      <c r="F9" s="2185"/>
      <c r="G9" s="2734"/>
      <c r="H9" s="2734"/>
      <c r="I9" s="2734"/>
      <c r="J9" s="2579"/>
      <c r="K9" s="2599"/>
      <c r="L9" s="2599"/>
      <c r="M9" s="3348"/>
      <c r="N9" s="2184"/>
    </row>
    <row r="10" spans="1:14" ht="18.75" customHeight="1">
      <c r="A10" s="1659" t="s">
        <v>11</v>
      </c>
      <c r="B10" s="2737" t="s">
        <v>975</v>
      </c>
      <c r="C10" s="2737"/>
      <c r="D10" s="2737"/>
      <c r="E10" s="2737"/>
      <c r="F10" s="2737"/>
      <c r="G10" s="2737"/>
      <c r="H10" s="2737"/>
      <c r="I10" s="2737"/>
      <c r="J10" s="2737"/>
      <c r="K10" s="2737"/>
      <c r="L10" s="2737"/>
      <c r="M10" s="2737"/>
      <c r="N10" s="2737"/>
    </row>
    <row r="11" spans="1:14" ht="24" customHeight="1">
      <c r="A11" s="701" t="s">
        <v>11</v>
      </c>
      <c r="B11" s="702" t="s">
        <v>11</v>
      </c>
      <c r="C11" s="3349" t="s">
        <v>974</v>
      </c>
      <c r="D11" s="3349"/>
      <c r="E11" s="3349"/>
      <c r="F11" s="3349"/>
      <c r="G11" s="3349"/>
      <c r="H11" s="3349"/>
      <c r="I11" s="3349"/>
      <c r="J11" s="3349"/>
      <c r="K11" s="3349"/>
      <c r="L11" s="3349"/>
      <c r="M11" s="3349"/>
      <c r="N11" s="3349"/>
    </row>
    <row r="12" spans="1:14" ht="26.25" customHeight="1">
      <c r="A12" s="2617" t="s">
        <v>11</v>
      </c>
      <c r="B12" s="2618" t="s">
        <v>11</v>
      </c>
      <c r="C12" s="2607" t="s">
        <v>34</v>
      </c>
      <c r="D12" s="3336" t="s">
        <v>295</v>
      </c>
      <c r="E12" s="2221" t="s">
        <v>514</v>
      </c>
      <c r="F12" s="711" t="s">
        <v>15</v>
      </c>
      <c r="G12" s="1660">
        <v>137.3</v>
      </c>
      <c r="H12" s="1661">
        <v>87.3</v>
      </c>
      <c r="I12" s="1660">
        <v>19.2</v>
      </c>
      <c r="J12" s="3358" t="s">
        <v>964</v>
      </c>
      <c r="K12" s="2474" t="s">
        <v>105</v>
      </c>
      <c r="L12" s="3352" t="s">
        <v>105</v>
      </c>
      <c r="M12" s="2474"/>
      <c r="N12" s="3355" t="s">
        <v>1155</v>
      </c>
    </row>
    <row r="13" spans="1:14" ht="20.25" customHeight="1">
      <c r="A13" s="2617"/>
      <c r="B13" s="2618"/>
      <c r="C13" s="2607"/>
      <c r="D13" s="3336"/>
      <c r="E13" s="2221"/>
      <c r="F13" s="711" t="s">
        <v>32</v>
      </c>
      <c r="G13" s="1660">
        <v>55</v>
      </c>
      <c r="H13" s="1661">
        <v>55</v>
      </c>
      <c r="I13" s="1660">
        <v>0</v>
      </c>
      <c r="J13" s="3359"/>
      <c r="K13" s="2483"/>
      <c r="L13" s="3353"/>
      <c r="M13" s="2483"/>
      <c r="N13" s="3356"/>
    </row>
    <row r="14" spans="1:14" ht="28.5" customHeight="1">
      <c r="A14" s="2617"/>
      <c r="B14" s="2618"/>
      <c r="C14" s="2607"/>
      <c r="D14" s="3336"/>
      <c r="E14" s="2221"/>
      <c r="F14" s="436" t="s">
        <v>361</v>
      </c>
      <c r="G14" s="1663">
        <v>46.8</v>
      </c>
      <c r="H14" s="1664">
        <v>46.8</v>
      </c>
      <c r="I14" s="1660">
        <v>46.8</v>
      </c>
      <c r="J14" s="3360"/>
      <c r="K14" s="2484"/>
      <c r="L14" s="3354"/>
      <c r="M14" s="2484"/>
      <c r="N14" s="3357"/>
    </row>
    <row r="15" spans="1:14" ht="24" customHeight="1">
      <c r="A15" s="2617"/>
      <c r="B15" s="2618"/>
      <c r="C15" s="2607"/>
      <c r="D15" s="3336"/>
      <c r="E15" s="2221"/>
      <c r="F15" s="1665" t="s">
        <v>16</v>
      </c>
      <c r="G15" s="1666">
        <f>SUM(G12:G14)</f>
        <v>239.10000000000002</v>
      </c>
      <c r="H15" s="1666">
        <f>SUM(H12:H14)</f>
        <v>189.10000000000002</v>
      </c>
      <c r="I15" s="1666">
        <f>SUM(I12:I14)</f>
        <v>66</v>
      </c>
      <c r="J15" s="3351"/>
      <c r="K15" s="3338"/>
      <c r="L15" s="3338"/>
      <c r="M15" s="3338"/>
      <c r="N15" s="3338"/>
    </row>
    <row r="16" spans="1:14" ht="57.75" customHeight="1">
      <c r="A16" s="2617" t="s">
        <v>11</v>
      </c>
      <c r="B16" s="2618" t="s">
        <v>11</v>
      </c>
      <c r="C16" s="2607" t="s">
        <v>19</v>
      </c>
      <c r="D16" s="3336" t="s">
        <v>967</v>
      </c>
      <c r="E16" s="2221" t="s">
        <v>514</v>
      </c>
      <c r="F16" s="1077" t="s">
        <v>15</v>
      </c>
      <c r="G16" s="1663">
        <v>225</v>
      </c>
      <c r="H16" s="1663">
        <v>275</v>
      </c>
      <c r="I16" s="1663">
        <v>271.5</v>
      </c>
      <c r="J16" s="1662" t="s">
        <v>965</v>
      </c>
      <c r="K16" s="954" t="s">
        <v>603</v>
      </c>
      <c r="L16" s="609" t="s">
        <v>1156</v>
      </c>
      <c r="M16" s="954"/>
      <c r="N16" s="1668" t="s">
        <v>1155</v>
      </c>
    </row>
    <row r="17" spans="1:14" ht="25.5" customHeight="1">
      <c r="A17" s="2617"/>
      <c r="B17" s="2618"/>
      <c r="C17" s="2607"/>
      <c r="D17" s="3336"/>
      <c r="E17" s="2221"/>
      <c r="F17" s="1665" t="s">
        <v>16</v>
      </c>
      <c r="G17" s="1666">
        <f>SUM(G16)</f>
        <v>225</v>
      </c>
      <c r="H17" s="1666">
        <f>SUM(H16)</f>
        <v>275</v>
      </c>
      <c r="I17" s="1666">
        <f>SUM(I16)</f>
        <v>271.5</v>
      </c>
      <c r="J17" s="3351"/>
      <c r="K17" s="3338"/>
      <c r="L17" s="3338"/>
      <c r="M17" s="3338"/>
      <c r="N17" s="3338"/>
    </row>
    <row r="18" spans="1:14" ht="35.25" customHeight="1">
      <c r="A18" s="2617" t="s">
        <v>11</v>
      </c>
      <c r="B18" s="2618" t="s">
        <v>11</v>
      </c>
      <c r="C18" s="2607" t="s">
        <v>21</v>
      </c>
      <c r="D18" s="3336" t="s">
        <v>296</v>
      </c>
      <c r="E18" s="2221" t="s">
        <v>514</v>
      </c>
      <c r="F18" s="436" t="s">
        <v>969</v>
      </c>
      <c r="G18" s="1663">
        <v>630.4</v>
      </c>
      <c r="H18" s="1663">
        <v>691.9</v>
      </c>
      <c r="I18" s="1663">
        <v>691.9</v>
      </c>
      <c r="J18" s="1669" t="s">
        <v>966</v>
      </c>
      <c r="K18" s="674" t="s">
        <v>968</v>
      </c>
      <c r="L18" s="607" t="s">
        <v>968</v>
      </c>
      <c r="M18" s="954"/>
      <c r="N18" s="1668" t="s">
        <v>1155</v>
      </c>
    </row>
    <row r="19" spans="1:14" ht="30.75" customHeight="1">
      <c r="A19" s="2617"/>
      <c r="B19" s="2618"/>
      <c r="C19" s="2607"/>
      <c r="D19" s="3336"/>
      <c r="E19" s="2221"/>
      <c r="F19" s="1665" t="s">
        <v>16</v>
      </c>
      <c r="G19" s="1666">
        <f>SUM(G18)</f>
        <v>630.4</v>
      </c>
      <c r="H19" s="1666">
        <f>SUM(H18)</f>
        <v>691.9</v>
      </c>
      <c r="I19" s="1666">
        <f>SUM(I18)</f>
        <v>691.9</v>
      </c>
      <c r="J19" s="3351"/>
      <c r="K19" s="3338"/>
      <c r="L19" s="3338"/>
      <c r="M19" s="3338"/>
      <c r="N19" s="3338"/>
    </row>
    <row r="20" spans="1:14" ht="29.25" customHeight="1">
      <c r="A20" s="2617" t="s">
        <v>11</v>
      </c>
      <c r="B20" s="2618" t="s">
        <v>11</v>
      </c>
      <c r="C20" s="2607" t="s">
        <v>23</v>
      </c>
      <c r="D20" s="3336" t="s">
        <v>298</v>
      </c>
      <c r="E20" s="2221" t="s">
        <v>514</v>
      </c>
      <c r="F20" s="711" t="s">
        <v>15</v>
      </c>
      <c r="G20" s="1663">
        <v>50</v>
      </c>
      <c r="H20" s="1663">
        <v>50</v>
      </c>
      <c r="I20" s="1663">
        <v>24</v>
      </c>
      <c r="J20" s="3362" t="s">
        <v>966</v>
      </c>
      <c r="K20" s="2188" t="s">
        <v>970</v>
      </c>
      <c r="L20" s="3363" t="s">
        <v>1157</v>
      </c>
      <c r="M20" s="2474"/>
      <c r="N20" s="3350" t="s">
        <v>1158</v>
      </c>
    </row>
    <row r="21" spans="1:14" ht="34.5" customHeight="1">
      <c r="A21" s="2617"/>
      <c r="B21" s="2618"/>
      <c r="C21" s="2607"/>
      <c r="D21" s="3336"/>
      <c r="E21" s="2221"/>
      <c r="F21" s="711" t="s">
        <v>33</v>
      </c>
      <c r="G21" s="1671"/>
      <c r="H21" s="1671"/>
      <c r="I21" s="1671"/>
      <c r="J21" s="3362"/>
      <c r="K21" s="2188"/>
      <c r="L21" s="3363"/>
      <c r="M21" s="2484"/>
      <c r="N21" s="3350"/>
    </row>
    <row r="22" spans="1:14" ht="21" customHeight="1">
      <c r="A22" s="2617"/>
      <c r="B22" s="2618"/>
      <c r="C22" s="2607"/>
      <c r="D22" s="3336"/>
      <c r="E22" s="2221"/>
      <c r="F22" s="1665" t="s">
        <v>16</v>
      </c>
      <c r="G22" s="1666">
        <f>SUM(G20:G21)</f>
        <v>50</v>
      </c>
      <c r="H22" s="1666">
        <f>SUM(H20:H21)</f>
        <v>50</v>
      </c>
      <c r="I22" s="1666">
        <f>SUM(I20:I21)</f>
        <v>24</v>
      </c>
      <c r="J22" s="3351"/>
      <c r="K22" s="3338"/>
      <c r="L22" s="3338"/>
      <c r="M22" s="3338"/>
      <c r="N22" s="3338"/>
    </row>
    <row r="23" spans="1:14" ht="29.25" customHeight="1">
      <c r="A23" s="2617" t="s">
        <v>11</v>
      </c>
      <c r="B23" s="2618" t="s">
        <v>11</v>
      </c>
      <c r="C23" s="2607" t="s">
        <v>25</v>
      </c>
      <c r="D23" s="3336" t="s">
        <v>971</v>
      </c>
      <c r="E23" s="2221" t="s">
        <v>514</v>
      </c>
      <c r="F23" s="711" t="s">
        <v>15</v>
      </c>
      <c r="G23" s="1660"/>
      <c r="H23" s="1660">
        <v>38</v>
      </c>
      <c r="I23" s="1660">
        <v>25.1</v>
      </c>
      <c r="J23" s="3350" t="s">
        <v>972</v>
      </c>
      <c r="K23" s="2188" t="s">
        <v>947</v>
      </c>
      <c r="L23" s="3364" t="s">
        <v>1159</v>
      </c>
      <c r="M23" s="2474"/>
      <c r="N23" s="3350" t="s">
        <v>1160</v>
      </c>
    </row>
    <row r="24" spans="1:14" ht="115.5" customHeight="1">
      <c r="A24" s="2617"/>
      <c r="B24" s="2618"/>
      <c r="C24" s="2607"/>
      <c r="D24" s="3336"/>
      <c r="E24" s="2221"/>
      <c r="F24" s="711" t="s">
        <v>604</v>
      </c>
      <c r="G24" s="1671">
        <v>51.5</v>
      </c>
      <c r="H24" s="1671">
        <v>51.5</v>
      </c>
      <c r="I24" s="1671">
        <v>51.5</v>
      </c>
      <c r="J24" s="3350"/>
      <c r="K24" s="2188"/>
      <c r="L24" s="3364"/>
      <c r="M24" s="2484"/>
      <c r="N24" s="3350"/>
    </row>
    <row r="25" spans="1:14" ht="21" customHeight="1">
      <c r="A25" s="2617"/>
      <c r="B25" s="2618"/>
      <c r="C25" s="2607"/>
      <c r="D25" s="3336"/>
      <c r="E25" s="2221"/>
      <c r="F25" s="1665" t="s">
        <v>16</v>
      </c>
      <c r="G25" s="1666">
        <f>SUM(G23:G24)</f>
        <v>51.5</v>
      </c>
      <c r="H25" s="1666">
        <f>SUM(H23:H24)</f>
        <v>89.5</v>
      </c>
      <c r="I25" s="1666">
        <f>SUM(I23:I24)</f>
        <v>76.6</v>
      </c>
      <c r="J25" s="3351"/>
      <c r="K25" s="3338"/>
      <c r="L25" s="3338"/>
      <c r="M25" s="3338"/>
      <c r="N25" s="3338"/>
    </row>
    <row r="26" spans="1:14" ht="18.75" customHeight="1">
      <c r="A26" s="701" t="s">
        <v>11</v>
      </c>
      <c r="B26" s="702" t="s">
        <v>11</v>
      </c>
      <c r="C26" s="3327" t="s">
        <v>27</v>
      </c>
      <c r="D26" s="3328"/>
      <c r="E26" s="3328"/>
      <c r="F26" s="3329"/>
      <c r="G26" s="1672">
        <f>G15+G17+G19+G22+G25</f>
        <v>1196</v>
      </c>
      <c r="H26" s="1672">
        <f>H15+H17+H19+H22+H25</f>
        <v>1295.5</v>
      </c>
      <c r="I26" s="1672">
        <f>I15+I17+I19+I22+I25</f>
        <v>1130</v>
      </c>
      <c r="J26" s="3334"/>
      <c r="K26" s="3335"/>
      <c r="L26" s="3335"/>
      <c r="M26" s="3335"/>
      <c r="N26" s="3335"/>
    </row>
    <row r="27" spans="1:14" ht="20.25" customHeight="1">
      <c r="A27" s="701" t="s">
        <v>11</v>
      </c>
      <c r="B27" s="702" t="s">
        <v>17</v>
      </c>
      <c r="C27" s="3361" t="s">
        <v>973</v>
      </c>
      <c r="D27" s="3361"/>
      <c r="E27" s="3361"/>
      <c r="F27" s="3361"/>
      <c r="G27" s="3361"/>
      <c r="H27" s="3361"/>
      <c r="I27" s="3361"/>
      <c r="J27" s="3361"/>
      <c r="K27" s="3361"/>
      <c r="L27" s="3361"/>
      <c r="M27" s="3361"/>
      <c r="N27" s="3361"/>
    </row>
    <row r="28" spans="1:14" ht="29.25" customHeight="1">
      <c r="A28" s="2617" t="s">
        <v>11</v>
      </c>
      <c r="B28" s="2618" t="s">
        <v>17</v>
      </c>
      <c r="C28" s="2607" t="s">
        <v>11</v>
      </c>
      <c r="D28" s="2553" t="s">
        <v>976</v>
      </c>
      <c r="E28" s="2221" t="s">
        <v>977</v>
      </c>
      <c r="F28" s="1673" t="s">
        <v>15</v>
      </c>
      <c r="G28" s="1674">
        <v>684.5</v>
      </c>
      <c r="H28" s="1675">
        <v>691.1</v>
      </c>
      <c r="I28" s="1676">
        <v>691.1</v>
      </c>
      <c r="J28" s="3355" t="s">
        <v>978</v>
      </c>
      <c r="K28" s="2474" t="s">
        <v>980</v>
      </c>
      <c r="L28" s="3352" t="s">
        <v>1161</v>
      </c>
      <c r="M28" s="2474"/>
      <c r="N28" s="3355" t="s">
        <v>1155</v>
      </c>
    </row>
    <row r="29" spans="1:14" ht="29.25" customHeight="1">
      <c r="A29" s="2617"/>
      <c r="B29" s="2618"/>
      <c r="C29" s="2607"/>
      <c r="D29" s="2553"/>
      <c r="E29" s="2221"/>
      <c r="F29" s="1677" t="s">
        <v>502</v>
      </c>
      <c r="G29" s="1674"/>
      <c r="H29" s="1675">
        <v>16.6</v>
      </c>
      <c r="I29" s="1676">
        <v>16.6</v>
      </c>
      <c r="J29" s="3356"/>
      <c r="K29" s="2483"/>
      <c r="L29" s="3353"/>
      <c r="M29" s="2483"/>
      <c r="N29" s="3356"/>
    </row>
    <row r="30" spans="1:14" ht="25.5" customHeight="1">
      <c r="A30" s="2617"/>
      <c r="B30" s="2618"/>
      <c r="C30" s="2607"/>
      <c r="D30" s="2553"/>
      <c r="E30" s="2221"/>
      <c r="F30" s="1673" t="s">
        <v>604</v>
      </c>
      <c r="G30" s="1661">
        <v>144.7</v>
      </c>
      <c r="H30" s="1675">
        <v>154.4</v>
      </c>
      <c r="I30" s="1676">
        <v>154.4</v>
      </c>
      <c r="J30" s="3356"/>
      <c r="K30" s="2483"/>
      <c r="L30" s="3353"/>
      <c r="M30" s="2483"/>
      <c r="N30" s="3356"/>
    </row>
    <row r="31" spans="1:14" ht="29.25" customHeight="1">
      <c r="A31" s="2617"/>
      <c r="B31" s="2618"/>
      <c r="C31" s="2607"/>
      <c r="D31" s="2553"/>
      <c r="E31" s="2221"/>
      <c r="F31" s="1673" t="s">
        <v>32</v>
      </c>
      <c r="G31" s="1678">
        <v>55</v>
      </c>
      <c r="H31" s="1661">
        <v>75</v>
      </c>
      <c r="I31" s="1676">
        <v>75</v>
      </c>
      <c r="J31" s="3356"/>
      <c r="K31" s="2483"/>
      <c r="L31" s="3353"/>
      <c r="M31" s="2483"/>
      <c r="N31" s="3356"/>
    </row>
    <row r="32" spans="1:14" ht="28.5" customHeight="1">
      <c r="A32" s="2617"/>
      <c r="B32" s="2618"/>
      <c r="C32" s="2607"/>
      <c r="D32" s="2553"/>
      <c r="E32" s="2221"/>
      <c r="F32" s="1744" t="s">
        <v>1060</v>
      </c>
      <c r="G32" s="741"/>
      <c r="H32" s="741">
        <v>9.3</v>
      </c>
      <c r="I32" s="1679">
        <v>9.3</v>
      </c>
      <c r="J32" s="3357"/>
      <c r="K32" s="2484"/>
      <c r="L32" s="3354"/>
      <c r="M32" s="2484"/>
      <c r="N32" s="3357"/>
    </row>
    <row r="33" spans="1:14" ht="25.5" customHeight="1">
      <c r="A33" s="2617"/>
      <c r="B33" s="2618"/>
      <c r="C33" s="2607"/>
      <c r="D33" s="2553"/>
      <c r="E33" s="2221"/>
      <c r="F33" s="1665" t="s">
        <v>16</v>
      </c>
      <c r="G33" s="1666">
        <f>SUM(G28:G32)</f>
        <v>884.2</v>
      </c>
      <c r="H33" s="1666">
        <f>SUM(H28:H32)</f>
        <v>946.4</v>
      </c>
      <c r="I33" s="1666">
        <f>SUM(I28:I32)</f>
        <v>946.4</v>
      </c>
      <c r="J33" s="3351"/>
      <c r="K33" s="3338"/>
      <c r="L33" s="3338"/>
      <c r="M33" s="3338"/>
      <c r="N33" s="3338"/>
    </row>
    <row r="34" spans="1:14" ht="32.25" customHeight="1">
      <c r="A34" s="2617" t="s">
        <v>11</v>
      </c>
      <c r="B34" s="2618" t="s">
        <v>17</v>
      </c>
      <c r="C34" s="2607" t="s">
        <v>17</v>
      </c>
      <c r="D34" s="3336" t="s">
        <v>299</v>
      </c>
      <c r="E34" s="2221" t="s">
        <v>977</v>
      </c>
      <c r="F34" s="711" t="s">
        <v>15</v>
      </c>
      <c r="G34" s="433">
        <v>20</v>
      </c>
      <c r="H34" s="1664">
        <v>31.4</v>
      </c>
      <c r="I34" s="1680">
        <v>21.5</v>
      </c>
      <c r="J34" s="3355" t="s">
        <v>979</v>
      </c>
      <c r="K34" s="2474" t="s">
        <v>95</v>
      </c>
      <c r="L34" s="3352" t="s">
        <v>1162</v>
      </c>
      <c r="M34" s="3365" t="s">
        <v>1313</v>
      </c>
      <c r="N34" s="3350"/>
    </row>
    <row r="35" spans="1:14" ht="32.25" customHeight="1">
      <c r="A35" s="2617"/>
      <c r="B35" s="2618"/>
      <c r="C35" s="2607"/>
      <c r="D35" s="3336"/>
      <c r="E35" s="2221"/>
      <c r="F35" s="436" t="s">
        <v>502</v>
      </c>
      <c r="G35" s="433"/>
      <c r="H35" s="1664">
        <v>11.6</v>
      </c>
      <c r="I35" s="1680">
        <v>11.6</v>
      </c>
      <c r="J35" s="3356"/>
      <c r="K35" s="2483"/>
      <c r="L35" s="3353"/>
      <c r="M35" s="3366"/>
      <c r="N35" s="3350"/>
    </row>
    <row r="36" spans="1:14" ht="69" customHeight="1">
      <c r="A36" s="2617"/>
      <c r="B36" s="2618"/>
      <c r="C36" s="2607"/>
      <c r="D36" s="3336"/>
      <c r="E36" s="2221"/>
      <c r="F36" s="711" t="s">
        <v>33</v>
      </c>
      <c r="G36" s="1428">
        <v>64.1</v>
      </c>
      <c r="H36" s="1664">
        <v>63</v>
      </c>
      <c r="I36" s="1680">
        <v>61.2</v>
      </c>
      <c r="J36" s="3357"/>
      <c r="K36" s="2484"/>
      <c r="L36" s="3354"/>
      <c r="M36" s="3367"/>
      <c r="N36" s="3350"/>
    </row>
    <row r="37" spans="1:14" ht="24" customHeight="1">
      <c r="A37" s="2617"/>
      <c r="B37" s="2618"/>
      <c r="C37" s="2607"/>
      <c r="D37" s="3336"/>
      <c r="E37" s="2221"/>
      <c r="F37" s="1665" t="s">
        <v>16</v>
      </c>
      <c r="G37" s="1666">
        <f>SUM(G34:G36)</f>
        <v>84.1</v>
      </c>
      <c r="H37" s="1666">
        <f>SUM(H34:H36)</f>
        <v>106</v>
      </c>
      <c r="I37" s="1666">
        <f>SUM(I34:I36)</f>
        <v>94.30000000000001</v>
      </c>
      <c r="J37" s="3351"/>
      <c r="K37" s="3338"/>
      <c r="L37" s="3338"/>
      <c r="M37" s="3338"/>
      <c r="N37" s="3338"/>
    </row>
    <row r="38" spans="1:14" ht="27" customHeight="1">
      <c r="A38" s="2632" t="s">
        <v>11</v>
      </c>
      <c r="B38" s="2634" t="s">
        <v>17</v>
      </c>
      <c r="C38" s="3369" t="s">
        <v>19</v>
      </c>
      <c r="D38" s="3372" t="s">
        <v>605</v>
      </c>
      <c r="E38" s="3375" t="s">
        <v>981</v>
      </c>
      <c r="F38" s="711" t="s">
        <v>15</v>
      </c>
      <c r="G38" s="1681">
        <v>502.5</v>
      </c>
      <c r="H38" s="1661">
        <v>507.2</v>
      </c>
      <c r="I38" s="1682">
        <v>507.2</v>
      </c>
      <c r="J38" s="3355" t="s">
        <v>982</v>
      </c>
      <c r="K38" s="2474" t="s">
        <v>575</v>
      </c>
      <c r="L38" s="3378" t="s">
        <v>106</v>
      </c>
      <c r="M38" s="3416" t="s">
        <v>1163</v>
      </c>
      <c r="N38" s="3381"/>
    </row>
    <row r="39" spans="1:14" ht="34.5" customHeight="1">
      <c r="A39" s="2633"/>
      <c r="B39" s="2635"/>
      <c r="C39" s="3370"/>
      <c r="D39" s="3373"/>
      <c r="E39" s="3376"/>
      <c r="F39" s="436" t="s">
        <v>1060</v>
      </c>
      <c r="G39" s="1681">
        <v>52</v>
      </c>
      <c r="H39" s="1661">
        <v>60.7</v>
      </c>
      <c r="I39" s="1682">
        <v>60.7</v>
      </c>
      <c r="J39" s="3356"/>
      <c r="K39" s="2483"/>
      <c r="L39" s="3379"/>
      <c r="M39" s="3417"/>
      <c r="N39" s="3382"/>
    </row>
    <row r="40" spans="1:14" ht="34.5" customHeight="1">
      <c r="A40" s="2633"/>
      <c r="B40" s="2635"/>
      <c r="C40" s="3370"/>
      <c r="D40" s="3373"/>
      <c r="E40" s="3376"/>
      <c r="F40" s="711" t="s">
        <v>604</v>
      </c>
      <c r="G40" s="1681">
        <v>57.9</v>
      </c>
      <c r="H40" s="1661">
        <v>59.4</v>
      </c>
      <c r="I40" s="1682">
        <v>59.4</v>
      </c>
      <c r="J40" s="3356"/>
      <c r="K40" s="2483"/>
      <c r="L40" s="3379"/>
      <c r="M40" s="3417"/>
      <c r="N40" s="3382"/>
    </row>
    <row r="41" spans="1:14" ht="31.5" customHeight="1">
      <c r="A41" s="2633"/>
      <c r="B41" s="2635"/>
      <c r="C41" s="3370"/>
      <c r="D41" s="3373"/>
      <c r="E41" s="3376"/>
      <c r="F41" s="1077" t="s">
        <v>32</v>
      </c>
      <c r="G41" s="1683">
        <v>0.5</v>
      </c>
      <c r="H41" s="1661">
        <v>0.5</v>
      </c>
      <c r="I41" s="1684">
        <v>0.5</v>
      </c>
      <c r="J41" s="3356"/>
      <c r="K41" s="2483"/>
      <c r="L41" s="3379"/>
      <c r="M41" s="3417"/>
      <c r="N41" s="3382"/>
    </row>
    <row r="42" spans="1:14" ht="31.5" customHeight="1">
      <c r="A42" s="2633"/>
      <c r="B42" s="2635"/>
      <c r="C42" s="3370"/>
      <c r="D42" s="3373"/>
      <c r="E42" s="3376"/>
      <c r="F42" s="711" t="s">
        <v>69</v>
      </c>
      <c r="G42" s="1685"/>
      <c r="H42" s="1661">
        <v>59</v>
      </c>
      <c r="I42" s="1686">
        <v>59</v>
      </c>
      <c r="J42" s="3357"/>
      <c r="K42" s="2484"/>
      <c r="L42" s="3380"/>
      <c r="M42" s="3418"/>
      <c r="N42" s="3383"/>
    </row>
    <row r="43" spans="1:14" ht="25.5" customHeight="1">
      <c r="A43" s="2638"/>
      <c r="B43" s="3368"/>
      <c r="C43" s="3371"/>
      <c r="D43" s="3374"/>
      <c r="E43" s="3377"/>
      <c r="F43" s="1665" t="s">
        <v>16</v>
      </c>
      <c r="G43" s="1666">
        <f>SUM(G38:G42)</f>
        <v>612.9</v>
      </c>
      <c r="H43" s="1666">
        <f>SUM(H38:H42)</f>
        <v>686.8</v>
      </c>
      <c r="I43" s="1666">
        <f>SUM(I38:I42)</f>
        <v>686.8</v>
      </c>
      <c r="J43" s="3424"/>
      <c r="K43" s="3425"/>
      <c r="L43" s="3425"/>
      <c r="M43" s="3425"/>
      <c r="N43" s="3426"/>
    </row>
    <row r="44" spans="1:14" ht="31.5" customHeight="1">
      <c r="A44" s="2617" t="s">
        <v>11</v>
      </c>
      <c r="B44" s="2618" t="s">
        <v>17</v>
      </c>
      <c r="C44" s="2607" t="s">
        <v>21</v>
      </c>
      <c r="D44" s="3336" t="s">
        <v>606</v>
      </c>
      <c r="E44" s="2221" t="s">
        <v>984</v>
      </c>
      <c r="F44" s="711" t="s">
        <v>15</v>
      </c>
      <c r="G44" s="1681">
        <v>693.5</v>
      </c>
      <c r="H44" s="1661">
        <v>703.2</v>
      </c>
      <c r="I44" s="1687">
        <v>672.8</v>
      </c>
      <c r="J44" s="3358" t="s">
        <v>982</v>
      </c>
      <c r="K44" s="2474" t="s">
        <v>983</v>
      </c>
      <c r="L44" s="3352" t="s">
        <v>983</v>
      </c>
      <c r="M44" s="2474"/>
      <c r="N44" s="3355"/>
    </row>
    <row r="45" spans="1:14" ht="34.5" customHeight="1">
      <c r="A45" s="2617"/>
      <c r="B45" s="2618"/>
      <c r="C45" s="2607"/>
      <c r="D45" s="3336"/>
      <c r="E45" s="2221"/>
      <c r="F45" s="436" t="s">
        <v>1060</v>
      </c>
      <c r="G45" s="1688"/>
      <c r="H45" s="1689">
        <v>9.6</v>
      </c>
      <c r="I45" s="1687">
        <v>9.6</v>
      </c>
      <c r="J45" s="3359"/>
      <c r="K45" s="2483"/>
      <c r="L45" s="3353"/>
      <c r="M45" s="2483"/>
      <c r="N45" s="3356"/>
    </row>
    <row r="46" spans="1:14" ht="30.75" customHeight="1">
      <c r="A46" s="2617"/>
      <c r="B46" s="2618"/>
      <c r="C46" s="2607"/>
      <c r="D46" s="3336"/>
      <c r="E46" s="2221"/>
      <c r="F46" s="711" t="s">
        <v>32</v>
      </c>
      <c r="G46" s="1681">
        <v>249</v>
      </c>
      <c r="H46" s="1661">
        <v>278</v>
      </c>
      <c r="I46" s="1687">
        <v>278</v>
      </c>
      <c r="J46" s="3359"/>
      <c r="K46" s="2483"/>
      <c r="L46" s="3353"/>
      <c r="M46" s="2483"/>
      <c r="N46" s="3356"/>
    </row>
    <row r="47" spans="1:14" ht="34.5" customHeight="1">
      <c r="A47" s="2617"/>
      <c r="B47" s="2618"/>
      <c r="C47" s="2607"/>
      <c r="D47" s="3336"/>
      <c r="E47" s="2221"/>
      <c r="F47" s="436" t="s">
        <v>361</v>
      </c>
      <c r="G47" s="1428">
        <v>92.2</v>
      </c>
      <c r="H47" s="1664">
        <v>98.8</v>
      </c>
      <c r="I47" s="660">
        <v>98.8</v>
      </c>
      <c r="J47" s="3360"/>
      <c r="K47" s="2484"/>
      <c r="L47" s="3354"/>
      <c r="M47" s="2484"/>
      <c r="N47" s="3357"/>
    </row>
    <row r="48" spans="1:14" ht="30.75" customHeight="1">
      <c r="A48" s="2617"/>
      <c r="B48" s="2618"/>
      <c r="C48" s="2607"/>
      <c r="D48" s="3336"/>
      <c r="E48" s="2221"/>
      <c r="F48" s="1665" t="s">
        <v>16</v>
      </c>
      <c r="G48" s="685">
        <f>SUM(G44:G47)</f>
        <v>1034.7</v>
      </c>
      <c r="H48" s="685">
        <f>SUM(H44:H47)</f>
        <v>1089.6000000000001</v>
      </c>
      <c r="I48" s="685">
        <f>SUM(I44:I47)</f>
        <v>1059.2</v>
      </c>
      <c r="J48" s="3351"/>
      <c r="K48" s="3338"/>
      <c r="L48" s="3338"/>
      <c r="M48" s="3338"/>
      <c r="N48" s="3338"/>
    </row>
    <row r="49" spans="1:14" ht="50.25" customHeight="1">
      <c r="A49" s="2632" t="s">
        <v>11</v>
      </c>
      <c r="B49" s="2634" t="s">
        <v>17</v>
      </c>
      <c r="C49" s="3369" t="s">
        <v>23</v>
      </c>
      <c r="D49" s="3372" t="s">
        <v>607</v>
      </c>
      <c r="E49" s="3375" t="s">
        <v>985</v>
      </c>
      <c r="F49" s="711" t="s">
        <v>15</v>
      </c>
      <c r="G49" s="1428">
        <v>4.5</v>
      </c>
      <c r="H49" s="1690">
        <v>4.5</v>
      </c>
      <c r="I49" s="1691">
        <v>0</v>
      </c>
      <c r="J49" s="3387" t="s">
        <v>986</v>
      </c>
      <c r="K49" s="3346">
        <v>105</v>
      </c>
      <c r="L49" s="3384">
        <v>186</v>
      </c>
      <c r="M49" s="2364" t="s">
        <v>1692</v>
      </c>
      <c r="N49" s="2364"/>
    </row>
    <row r="50" spans="1:14" ht="51.75" customHeight="1">
      <c r="A50" s="2633"/>
      <c r="B50" s="2635"/>
      <c r="C50" s="3370"/>
      <c r="D50" s="3373"/>
      <c r="E50" s="3376"/>
      <c r="F50" s="436" t="s">
        <v>987</v>
      </c>
      <c r="G50" s="1428">
        <v>159.7</v>
      </c>
      <c r="H50" s="1690">
        <v>157.4</v>
      </c>
      <c r="I50" s="1691">
        <v>157.4</v>
      </c>
      <c r="J50" s="3388"/>
      <c r="K50" s="3347"/>
      <c r="L50" s="3385"/>
      <c r="M50" s="2365"/>
      <c r="N50" s="2365"/>
    </row>
    <row r="51" spans="1:14" ht="46.5" customHeight="1">
      <c r="A51" s="2633"/>
      <c r="B51" s="2635"/>
      <c r="C51" s="3370"/>
      <c r="D51" s="3373"/>
      <c r="E51" s="3376"/>
      <c r="F51" s="1692" t="s">
        <v>42</v>
      </c>
      <c r="G51" s="1428">
        <v>177.4</v>
      </c>
      <c r="H51" s="1690">
        <v>177.4</v>
      </c>
      <c r="I51" s="1691">
        <v>94</v>
      </c>
      <c r="J51" s="3389"/>
      <c r="K51" s="3348"/>
      <c r="L51" s="3386"/>
      <c r="M51" s="2370"/>
      <c r="N51" s="2370"/>
    </row>
    <row r="52" spans="1:14" ht="26.25" customHeight="1">
      <c r="A52" s="2638"/>
      <c r="B52" s="3368"/>
      <c r="C52" s="3371"/>
      <c r="D52" s="3374"/>
      <c r="E52" s="3377"/>
      <c r="F52" s="1665" t="s">
        <v>16</v>
      </c>
      <c r="G52" s="1666">
        <f>SUM(G49:G51)</f>
        <v>341.6</v>
      </c>
      <c r="H52" s="1666">
        <f>SUM(H49:H51)</f>
        <v>339.3</v>
      </c>
      <c r="I52" s="1666">
        <f>SUM(I49:I51)</f>
        <v>251.4</v>
      </c>
      <c r="J52" s="3351"/>
      <c r="K52" s="3351"/>
      <c r="L52" s="3351"/>
      <c r="M52" s="3351"/>
      <c r="N52" s="3351"/>
    </row>
    <row r="53" spans="1:14" ht="38.25" customHeight="1">
      <c r="A53" s="2632" t="s">
        <v>11</v>
      </c>
      <c r="B53" s="2634" t="s">
        <v>17</v>
      </c>
      <c r="C53" s="3369" t="s">
        <v>25</v>
      </c>
      <c r="D53" s="3372" t="s">
        <v>300</v>
      </c>
      <c r="E53" s="3375" t="s">
        <v>514</v>
      </c>
      <c r="F53" s="1693" t="s">
        <v>15</v>
      </c>
      <c r="G53" s="433">
        <v>95.5</v>
      </c>
      <c r="H53" s="1694">
        <v>100.5</v>
      </c>
      <c r="I53" s="1694">
        <v>50.6</v>
      </c>
      <c r="J53" s="1695" t="s">
        <v>988</v>
      </c>
      <c r="K53" s="835">
        <v>4</v>
      </c>
      <c r="L53" s="1080">
        <v>4</v>
      </c>
      <c r="M53" s="2364" t="s">
        <v>1164</v>
      </c>
      <c r="N53" s="2665"/>
    </row>
    <row r="54" spans="1:14" ht="63.75" customHeight="1">
      <c r="A54" s="2633"/>
      <c r="B54" s="2635"/>
      <c r="C54" s="3370"/>
      <c r="D54" s="3373"/>
      <c r="E54" s="3376"/>
      <c r="F54" s="1696" t="s">
        <v>604</v>
      </c>
      <c r="G54" s="433">
        <v>38.6</v>
      </c>
      <c r="H54" s="1663">
        <v>25.6</v>
      </c>
      <c r="I54" s="1663">
        <v>24.3</v>
      </c>
      <c r="J54" s="1697" t="s">
        <v>989</v>
      </c>
      <c r="K54" s="1063">
        <v>34</v>
      </c>
      <c r="L54" s="1080">
        <v>52</v>
      </c>
      <c r="M54" s="2370"/>
      <c r="N54" s="2667"/>
    </row>
    <row r="55" spans="1:14" ht="26.25" customHeight="1">
      <c r="A55" s="2638"/>
      <c r="B55" s="3368"/>
      <c r="C55" s="3371"/>
      <c r="D55" s="3374"/>
      <c r="E55" s="3377"/>
      <c r="F55" s="1665" t="s">
        <v>16</v>
      </c>
      <c r="G55" s="1666">
        <f>SUM(G53:G54)</f>
        <v>134.1</v>
      </c>
      <c r="H55" s="1666">
        <f>SUM(H53:H54)</f>
        <v>126.1</v>
      </c>
      <c r="I55" s="1666">
        <f>SUM(I53:I54)</f>
        <v>74.9</v>
      </c>
      <c r="J55" s="3351"/>
      <c r="K55" s="3351"/>
      <c r="L55" s="3351"/>
      <c r="M55" s="3351"/>
      <c r="N55" s="3351"/>
    </row>
    <row r="56" spans="1:14" ht="38.25" customHeight="1">
      <c r="A56" s="2632" t="s">
        <v>11</v>
      </c>
      <c r="B56" s="2634" t="s">
        <v>17</v>
      </c>
      <c r="C56" s="3369" t="s">
        <v>90</v>
      </c>
      <c r="D56" s="3372" t="s">
        <v>990</v>
      </c>
      <c r="E56" s="3375" t="s">
        <v>991</v>
      </c>
      <c r="F56" s="1698" t="s">
        <v>15</v>
      </c>
      <c r="G56" s="1699">
        <v>4.5</v>
      </c>
      <c r="H56" s="1700">
        <v>4.5</v>
      </c>
      <c r="I56" s="1701">
        <v>3.9</v>
      </c>
      <c r="J56" s="3419" t="s">
        <v>992</v>
      </c>
      <c r="K56" s="2665">
        <v>200</v>
      </c>
      <c r="L56" s="2668">
        <v>600</v>
      </c>
      <c r="M56" s="2364" t="s">
        <v>1314</v>
      </c>
      <c r="N56" s="2665"/>
    </row>
    <row r="57" spans="1:14" ht="334.5" customHeight="1">
      <c r="A57" s="2633"/>
      <c r="B57" s="2635"/>
      <c r="C57" s="3370"/>
      <c r="D57" s="3373"/>
      <c r="E57" s="3376"/>
      <c r="F57" s="1703" t="s">
        <v>42</v>
      </c>
      <c r="G57" s="1704"/>
      <c r="H57" s="482">
        <v>229.4</v>
      </c>
      <c r="I57" s="660">
        <v>126.6</v>
      </c>
      <c r="J57" s="3420"/>
      <c r="K57" s="2667"/>
      <c r="L57" s="2670"/>
      <c r="M57" s="2370"/>
      <c r="N57" s="2667"/>
    </row>
    <row r="58" spans="1:14" ht="26.25" customHeight="1">
      <c r="A58" s="2638"/>
      <c r="B58" s="3368"/>
      <c r="C58" s="3371"/>
      <c r="D58" s="3374"/>
      <c r="E58" s="3377"/>
      <c r="F58" s="1665" t="s">
        <v>16</v>
      </c>
      <c r="G58" s="1666">
        <f>SUM(G56:G57)</f>
        <v>4.5</v>
      </c>
      <c r="H58" s="1666">
        <f>SUM(H56:H57)</f>
        <v>233.9</v>
      </c>
      <c r="I58" s="1666">
        <f>SUM(I56:I57)</f>
        <v>130.5</v>
      </c>
      <c r="J58" s="3351"/>
      <c r="K58" s="3351"/>
      <c r="L58" s="3351"/>
      <c r="M58" s="3351"/>
      <c r="N58" s="3351"/>
    </row>
    <row r="59" spans="1:14" ht="52.5" customHeight="1">
      <c r="A59" s="2632" t="s">
        <v>11</v>
      </c>
      <c r="B59" s="2634" t="s">
        <v>17</v>
      </c>
      <c r="C59" s="3369" t="s">
        <v>154</v>
      </c>
      <c r="D59" s="3372" t="s">
        <v>1061</v>
      </c>
      <c r="E59" s="3375" t="s">
        <v>1062</v>
      </c>
      <c r="F59" s="477" t="s">
        <v>502</v>
      </c>
      <c r="G59" s="1685"/>
      <c r="H59" s="1700">
        <v>25</v>
      </c>
      <c r="I59" s="1705">
        <v>8.5</v>
      </c>
      <c r="J59" s="1702" t="s">
        <v>1063</v>
      </c>
      <c r="K59" s="1072">
        <v>4</v>
      </c>
      <c r="L59" s="1084">
        <v>5</v>
      </c>
      <c r="M59" s="1072"/>
      <c r="N59" s="835"/>
    </row>
    <row r="60" spans="1:14" ht="26.25" customHeight="1">
      <c r="A60" s="2638"/>
      <c r="B60" s="3368"/>
      <c r="C60" s="3371"/>
      <c r="D60" s="3374"/>
      <c r="E60" s="3377"/>
      <c r="F60" s="1665" t="s">
        <v>16</v>
      </c>
      <c r="G60" s="1666">
        <f>SUM(G59:G59)</f>
        <v>0</v>
      </c>
      <c r="H60" s="1666">
        <f>SUM(H59:H59)</f>
        <v>25</v>
      </c>
      <c r="I60" s="1666">
        <f>SUM(I59:I59)</f>
        <v>8.5</v>
      </c>
      <c r="J60" s="3351"/>
      <c r="K60" s="3351"/>
      <c r="L60" s="3351"/>
      <c r="M60" s="3351"/>
      <c r="N60" s="3351"/>
    </row>
    <row r="61" spans="1:14" ht="27.75" customHeight="1">
      <c r="A61" s="701" t="s">
        <v>11</v>
      </c>
      <c r="B61" s="702" t="s">
        <v>17</v>
      </c>
      <c r="C61" s="3327" t="s">
        <v>27</v>
      </c>
      <c r="D61" s="3328"/>
      <c r="E61" s="3328"/>
      <c r="F61" s="3329"/>
      <c r="G61" s="1672">
        <f>G55+G52+G48+G43+G33+G37+G58+G60</f>
        <v>3096.1</v>
      </c>
      <c r="H61" s="1672">
        <f>H55+H52+H48+H43+H33+H37+H58+H60</f>
        <v>3553.1000000000004</v>
      </c>
      <c r="I61" s="1672">
        <f>I55+I52+I48+I43+I33+I37+I58+I60</f>
        <v>3252.0000000000005</v>
      </c>
      <c r="J61" s="3334"/>
      <c r="K61" s="3335"/>
      <c r="L61" s="3335"/>
      <c r="M61" s="3335"/>
      <c r="N61" s="3335"/>
    </row>
    <row r="62" spans="1:14" ht="29.25" customHeight="1">
      <c r="A62" s="701" t="s">
        <v>11</v>
      </c>
      <c r="B62" s="702" t="s">
        <v>34</v>
      </c>
      <c r="C62" s="3333" t="s">
        <v>301</v>
      </c>
      <c r="D62" s="3333"/>
      <c r="E62" s="3333"/>
      <c r="F62" s="3333"/>
      <c r="G62" s="3333"/>
      <c r="H62" s="3333"/>
      <c r="I62" s="3333"/>
      <c r="J62" s="3333"/>
      <c r="K62" s="3333"/>
      <c r="L62" s="3333"/>
      <c r="M62" s="3333"/>
      <c r="N62" s="3333"/>
    </row>
    <row r="63" spans="1:14" ht="51.75" customHeight="1">
      <c r="A63" s="2632" t="s">
        <v>11</v>
      </c>
      <c r="B63" s="2634" t="s">
        <v>34</v>
      </c>
      <c r="C63" s="3369" t="s">
        <v>90</v>
      </c>
      <c r="D63" s="3372" t="s">
        <v>608</v>
      </c>
      <c r="E63" s="3375" t="s">
        <v>993</v>
      </c>
      <c r="F63" s="1692" t="s">
        <v>15</v>
      </c>
      <c r="G63" s="665">
        <v>200</v>
      </c>
      <c r="H63" s="665"/>
      <c r="I63" s="680">
        <v>0</v>
      </c>
      <c r="J63" s="3355" t="s">
        <v>994</v>
      </c>
      <c r="K63" s="2474" t="s">
        <v>404</v>
      </c>
      <c r="L63" s="3395" t="s">
        <v>1308</v>
      </c>
      <c r="M63" s="3365" t="s">
        <v>1315</v>
      </c>
      <c r="N63" s="3355" t="s">
        <v>1165</v>
      </c>
    </row>
    <row r="64" spans="1:14" ht="40.5" customHeight="1">
      <c r="A64" s="2633"/>
      <c r="B64" s="2635"/>
      <c r="C64" s="3370"/>
      <c r="D64" s="3373"/>
      <c r="E64" s="3376"/>
      <c r="F64" s="1706" t="s">
        <v>502</v>
      </c>
      <c r="G64" s="665"/>
      <c r="H64" s="1664">
        <v>264.1</v>
      </c>
      <c r="I64" s="680">
        <v>0</v>
      </c>
      <c r="J64" s="3356"/>
      <c r="K64" s="2483"/>
      <c r="L64" s="3396"/>
      <c r="M64" s="3366"/>
      <c r="N64" s="3356"/>
    </row>
    <row r="65" spans="1:14" ht="348.75" customHeight="1">
      <c r="A65" s="2633"/>
      <c r="B65" s="2635"/>
      <c r="C65" s="3370"/>
      <c r="D65" s="3373"/>
      <c r="E65" s="3376"/>
      <c r="F65" s="1692" t="s">
        <v>42</v>
      </c>
      <c r="G65" s="665">
        <v>649.2</v>
      </c>
      <c r="H65" s="1664">
        <v>649.2</v>
      </c>
      <c r="I65" s="680">
        <v>0</v>
      </c>
      <c r="J65" s="3357"/>
      <c r="K65" s="2484"/>
      <c r="L65" s="3397"/>
      <c r="M65" s="3367"/>
      <c r="N65" s="3357"/>
    </row>
    <row r="66" spans="1:14" ht="36.75" customHeight="1">
      <c r="A66" s="2638"/>
      <c r="B66" s="3368"/>
      <c r="C66" s="3371"/>
      <c r="D66" s="3374"/>
      <c r="E66" s="3377"/>
      <c r="F66" s="1665" t="s">
        <v>16</v>
      </c>
      <c r="G66" s="1666">
        <f>SUM(G63:G65)</f>
        <v>849.2</v>
      </c>
      <c r="H66" s="1666">
        <f>SUM(H63:H65)</f>
        <v>913.3000000000001</v>
      </c>
      <c r="I66" s="1666">
        <f>SUM(I63:I65)</f>
        <v>0</v>
      </c>
      <c r="J66" s="3393"/>
      <c r="K66" s="3394"/>
      <c r="L66" s="3394"/>
      <c r="M66" s="3394"/>
      <c r="N66" s="3394"/>
    </row>
    <row r="67" spans="1:14" ht="24" customHeight="1">
      <c r="A67" s="701" t="s">
        <v>11</v>
      </c>
      <c r="B67" s="702" t="s">
        <v>34</v>
      </c>
      <c r="C67" s="3391" t="s">
        <v>27</v>
      </c>
      <c r="D67" s="3391"/>
      <c r="E67" s="3391"/>
      <c r="F67" s="3391"/>
      <c r="G67" s="1672">
        <f>G66</f>
        <v>849.2</v>
      </c>
      <c r="H67" s="1672">
        <f>H66</f>
        <v>913.3000000000001</v>
      </c>
      <c r="I67" s="1672">
        <f>I66</f>
        <v>0</v>
      </c>
      <c r="J67" s="3334"/>
      <c r="K67" s="3335"/>
      <c r="L67" s="3335"/>
      <c r="M67" s="3335"/>
      <c r="N67" s="3335"/>
    </row>
    <row r="68" spans="1:14" ht="25.5" customHeight="1">
      <c r="A68" s="701" t="s">
        <v>11</v>
      </c>
      <c r="B68" s="702" t="s">
        <v>19</v>
      </c>
      <c r="C68" s="3333" t="s">
        <v>302</v>
      </c>
      <c r="D68" s="3333"/>
      <c r="E68" s="3333"/>
      <c r="F68" s="3333"/>
      <c r="G68" s="3333"/>
      <c r="H68" s="3333"/>
      <c r="I68" s="3333"/>
      <c r="J68" s="3333"/>
      <c r="K68" s="3333"/>
      <c r="L68" s="3333"/>
      <c r="M68" s="3333"/>
      <c r="N68" s="3333"/>
    </row>
    <row r="69" spans="1:14" ht="30" customHeight="1">
      <c r="A69" s="2617" t="s">
        <v>11</v>
      </c>
      <c r="B69" s="2618" t="s">
        <v>19</v>
      </c>
      <c r="C69" s="2607" t="s">
        <v>11</v>
      </c>
      <c r="D69" s="3336" t="s">
        <v>303</v>
      </c>
      <c r="E69" s="2221" t="s">
        <v>514</v>
      </c>
      <c r="F69" s="711" t="s">
        <v>15</v>
      </c>
      <c r="G69" s="1707">
        <v>45.8</v>
      </c>
      <c r="H69" s="1707">
        <v>45.8</v>
      </c>
      <c r="I69" s="1660">
        <v>45.8</v>
      </c>
      <c r="J69" s="3362" t="s">
        <v>611</v>
      </c>
      <c r="K69" s="2188" t="s">
        <v>159</v>
      </c>
      <c r="L69" s="3364" t="s">
        <v>159</v>
      </c>
      <c r="M69" s="2474"/>
      <c r="N69" s="2208"/>
    </row>
    <row r="70" spans="1:14" ht="27.75" customHeight="1">
      <c r="A70" s="2617"/>
      <c r="B70" s="2618"/>
      <c r="C70" s="2607"/>
      <c r="D70" s="3336"/>
      <c r="E70" s="2221"/>
      <c r="F70" s="711" t="s">
        <v>33</v>
      </c>
      <c r="G70" s="1681">
        <v>147.2</v>
      </c>
      <c r="H70" s="1681">
        <v>147.2</v>
      </c>
      <c r="I70" s="1660">
        <v>147.2</v>
      </c>
      <c r="J70" s="3362"/>
      <c r="K70" s="2188"/>
      <c r="L70" s="3364"/>
      <c r="M70" s="2484"/>
      <c r="N70" s="2208"/>
    </row>
    <row r="71" spans="1:14" ht="27" customHeight="1">
      <c r="A71" s="2617"/>
      <c r="B71" s="2618"/>
      <c r="C71" s="2607"/>
      <c r="D71" s="3336"/>
      <c r="E71" s="2221"/>
      <c r="F71" s="1665" t="s">
        <v>16</v>
      </c>
      <c r="G71" s="1666">
        <f>SUM(G69:G70)</f>
        <v>193</v>
      </c>
      <c r="H71" s="1666">
        <f>SUM(H69:H70)</f>
        <v>193</v>
      </c>
      <c r="I71" s="1666">
        <f>SUM(I69:I70)</f>
        <v>193</v>
      </c>
      <c r="J71" s="3351"/>
      <c r="K71" s="3338"/>
      <c r="L71" s="3338"/>
      <c r="M71" s="3338"/>
      <c r="N71" s="3338"/>
    </row>
    <row r="72" spans="1:14" ht="42" customHeight="1">
      <c r="A72" s="2617" t="s">
        <v>11</v>
      </c>
      <c r="B72" s="2618" t="s">
        <v>19</v>
      </c>
      <c r="C72" s="2607" t="s">
        <v>17</v>
      </c>
      <c r="D72" s="3336" t="s">
        <v>304</v>
      </c>
      <c r="E72" s="2221" t="s">
        <v>514</v>
      </c>
      <c r="F72" s="470" t="s">
        <v>33</v>
      </c>
      <c r="G72" s="1671">
        <v>7.4</v>
      </c>
      <c r="H72" s="1671">
        <v>7.4</v>
      </c>
      <c r="I72" s="1671">
        <v>7.4</v>
      </c>
      <c r="J72" s="1708" t="s">
        <v>143</v>
      </c>
      <c r="K72" s="1709" t="s">
        <v>404</v>
      </c>
      <c r="L72" s="1710">
        <v>1</v>
      </c>
      <c r="M72" s="1711"/>
      <c r="N72" s="680"/>
    </row>
    <row r="73" spans="1:14" ht="18.75" customHeight="1">
      <c r="A73" s="2617"/>
      <c r="B73" s="2618"/>
      <c r="C73" s="2607"/>
      <c r="D73" s="3336"/>
      <c r="E73" s="2221"/>
      <c r="F73" s="1665" t="s">
        <v>16</v>
      </c>
      <c r="G73" s="1666">
        <f>SUM(G72)</f>
        <v>7.4</v>
      </c>
      <c r="H73" s="1666">
        <f>SUM(H72)</f>
        <v>7.4</v>
      </c>
      <c r="I73" s="1666">
        <f>SUM(I72)</f>
        <v>7.4</v>
      </c>
      <c r="J73" s="3351"/>
      <c r="K73" s="3338"/>
      <c r="L73" s="3338"/>
      <c r="M73" s="3338"/>
      <c r="N73" s="3338"/>
    </row>
    <row r="74" spans="1:14" ht="27.75" customHeight="1">
      <c r="A74" s="701" t="s">
        <v>11</v>
      </c>
      <c r="B74" s="702" t="s">
        <v>19</v>
      </c>
      <c r="C74" s="3327" t="s">
        <v>27</v>
      </c>
      <c r="D74" s="3328"/>
      <c r="E74" s="3328"/>
      <c r="F74" s="3329"/>
      <c r="G74" s="1672">
        <f>G73+G71</f>
        <v>200.4</v>
      </c>
      <c r="H74" s="1672">
        <f>H73+H71</f>
        <v>200.4</v>
      </c>
      <c r="I74" s="1672">
        <f>I73+I71</f>
        <v>200.4</v>
      </c>
      <c r="J74" s="3334"/>
      <c r="K74" s="3335"/>
      <c r="L74" s="3335"/>
      <c r="M74" s="3335"/>
      <c r="N74" s="3335"/>
    </row>
    <row r="75" spans="1:14" ht="30" customHeight="1">
      <c r="A75" s="701" t="s">
        <v>11</v>
      </c>
      <c r="B75" s="702" t="s">
        <v>21</v>
      </c>
      <c r="C75" s="3333" t="s">
        <v>995</v>
      </c>
      <c r="D75" s="3333"/>
      <c r="E75" s="3333"/>
      <c r="F75" s="3333"/>
      <c r="G75" s="3333"/>
      <c r="H75" s="3333"/>
      <c r="I75" s="3333"/>
      <c r="J75" s="3333"/>
      <c r="K75" s="3333"/>
      <c r="L75" s="3333"/>
      <c r="M75" s="3333"/>
      <c r="N75" s="3333"/>
    </row>
    <row r="76" spans="1:14" ht="36" customHeight="1">
      <c r="A76" s="2632" t="s">
        <v>11</v>
      </c>
      <c r="B76" s="2634" t="s">
        <v>21</v>
      </c>
      <c r="C76" s="2607" t="s">
        <v>11</v>
      </c>
      <c r="D76" s="3336" t="s">
        <v>305</v>
      </c>
      <c r="E76" s="2221" t="s">
        <v>659</v>
      </c>
      <c r="F76" s="473" t="s">
        <v>604</v>
      </c>
      <c r="G76" s="433">
        <v>475.2</v>
      </c>
      <c r="H76" s="1664">
        <v>488.9</v>
      </c>
      <c r="I76" s="1671">
        <v>474.4</v>
      </c>
      <c r="J76" s="1708" t="s">
        <v>294</v>
      </c>
      <c r="K76" s="1712">
        <v>1608</v>
      </c>
      <c r="L76" s="1713" t="s">
        <v>1166</v>
      </c>
      <c r="M76" s="3398" t="s">
        <v>1168</v>
      </c>
      <c r="N76" s="3365"/>
    </row>
    <row r="77" spans="1:14" ht="30" customHeight="1">
      <c r="A77" s="2633"/>
      <c r="B77" s="2635"/>
      <c r="C77" s="2607"/>
      <c r="D77" s="3336"/>
      <c r="E77" s="2221"/>
      <c r="F77" s="470" t="s">
        <v>15</v>
      </c>
      <c r="G77" s="433">
        <v>3064</v>
      </c>
      <c r="H77" s="1664">
        <v>2947.3</v>
      </c>
      <c r="I77" s="1671">
        <v>1469.5</v>
      </c>
      <c r="J77" s="1708" t="s">
        <v>294</v>
      </c>
      <c r="K77" s="1712">
        <v>9000</v>
      </c>
      <c r="L77" s="1713" t="s">
        <v>1167</v>
      </c>
      <c r="M77" s="3399"/>
      <c r="N77" s="3367"/>
    </row>
    <row r="78" spans="1:14" ht="24.75" customHeight="1">
      <c r="A78" s="2638"/>
      <c r="B78" s="3368"/>
      <c r="C78" s="2607"/>
      <c r="D78" s="3336"/>
      <c r="E78" s="2221"/>
      <c r="F78" s="1665" t="s">
        <v>16</v>
      </c>
      <c r="G78" s="1666">
        <f>SUM(G76:G77)</f>
        <v>3539.2</v>
      </c>
      <c r="H78" s="1666">
        <f>SUM(H76:H77)</f>
        <v>3436.2000000000003</v>
      </c>
      <c r="I78" s="1666">
        <f>SUM(I76:I77)</f>
        <v>1943.9</v>
      </c>
      <c r="J78" s="3351"/>
      <c r="K78" s="3338"/>
      <c r="L78" s="3338"/>
      <c r="M78" s="3338"/>
      <c r="N78" s="3338"/>
    </row>
    <row r="79" spans="1:14" ht="24" customHeight="1">
      <c r="A79" s="701" t="s">
        <v>11</v>
      </c>
      <c r="B79" s="702" t="s">
        <v>21</v>
      </c>
      <c r="C79" s="3327" t="s">
        <v>27</v>
      </c>
      <c r="D79" s="3328"/>
      <c r="E79" s="3328"/>
      <c r="F79" s="3329"/>
      <c r="G79" s="1672">
        <f>G78</f>
        <v>3539.2</v>
      </c>
      <c r="H79" s="1672">
        <f>H78</f>
        <v>3436.2000000000003</v>
      </c>
      <c r="I79" s="1672">
        <f>I78</f>
        <v>1943.9</v>
      </c>
      <c r="J79" s="3334"/>
      <c r="K79" s="3335"/>
      <c r="L79" s="3335"/>
      <c r="M79" s="3335"/>
      <c r="N79" s="3335"/>
    </row>
    <row r="80" spans="1:14" ht="18.75" customHeight="1">
      <c r="A80" s="701" t="s">
        <v>11</v>
      </c>
      <c r="B80" s="702" t="s">
        <v>23</v>
      </c>
      <c r="C80" s="3333" t="s">
        <v>612</v>
      </c>
      <c r="D80" s="3333"/>
      <c r="E80" s="3333"/>
      <c r="F80" s="3333"/>
      <c r="G80" s="3333"/>
      <c r="H80" s="3333"/>
      <c r="I80" s="3333"/>
      <c r="J80" s="3333"/>
      <c r="K80" s="3333"/>
      <c r="L80" s="3333"/>
      <c r="M80" s="3333"/>
      <c r="N80" s="3333"/>
    </row>
    <row r="81" spans="1:14" ht="44.25" customHeight="1">
      <c r="A81" s="1094" t="s">
        <v>11</v>
      </c>
      <c r="B81" s="1095" t="s">
        <v>23</v>
      </c>
      <c r="C81" s="1070" t="s">
        <v>11</v>
      </c>
      <c r="D81" s="1071" t="s">
        <v>306</v>
      </c>
      <c r="E81" s="2221" t="s">
        <v>163</v>
      </c>
      <c r="F81" s="478" t="s">
        <v>1060</v>
      </c>
      <c r="G81" s="1661">
        <v>3514</v>
      </c>
      <c r="H81" s="1661">
        <v>2464</v>
      </c>
      <c r="I81" s="1660">
        <v>2393.3</v>
      </c>
      <c r="J81" s="1708" t="s">
        <v>294</v>
      </c>
      <c r="K81" s="1714">
        <v>6500</v>
      </c>
      <c r="L81" s="1713" t="s">
        <v>1169</v>
      </c>
      <c r="M81" s="2474"/>
      <c r="N81" s="3350" t="s">
        <v>1168</v>
      </c>
    </row>
    <row r="82" spans="1:14" ht="27.75" customHeight="1">
      <c r="A82" s="2617" t="s">
        <v>11</v>
      </c>
      <c r="B82" s="2618" t="s">
        <v>23</v>
      </c>
      <c r="C82" s="2607" t="s">
        <v>17</v>
      </c>
      <c r="D82" s="3336" t="s">
        <v>304</v>
      </c>
      <c r="E82" s="2221"/>
      <c r="F82" s="478" t="s">
        <v>1060</v>
      </c>
      <c r="G82" s="1661">
        <v>114.2</v>
      </c>
      <c r="H82" s="1661">
        <v>80.1</v>
      </c>
      <c r="I82" s="1660">
        <v>76.1</v>
      </c>
      <c r="J82" s="1708" t="s">
        <v>307</v>
      </c>
      <c r="K82" s="1715">
        <v>31</v>
      </c>
      <c r="L82" s="1716" t="s">
        <v>1170</v>
      </c>
      <c r="M82" s="2484"/>
      <c r="N82" s="3350"/>
    </row>
    <row r="83" spans="1:14" ht="21.75" customHeight="1">
      <c r="A83" s="2617"/>
      <c r="B83" s="2618"/>
      <c r="C83" s="2607"/>
      <c r="D83" s="3336"/>
      <c r="E83" s="2221"/>
      <c r="F83" s="1665" t="s">
        <v>16</v>
      </c>
      <c r="G83" s="1666">
        <f>SUM(G81:G82)</f>
        <v>3628.2</v>
      </c>
      <c r="H83" s="1666">
        <f>SUM(H81:H82)</f>
        <v>2544.1</v>
      </c>
      <c r="I83" s="1666">
        <f>SUM(I81:I82)</f>
        <v>2469.4</v>
      </c>
      <c r="J83" s="3351"/>
      <c r="K83" s="3338"/>
      <c r="L83" s="3338"/>
      <c r="M83" s="3338"/>
      <c r="N83" s="3338"/>
    </row>
    <row r="84" spans="1:14" ht="19.5" customHeight="1">
      <c r="A84" s="701" t="s">
        <v>11</v>
      </c>
      <c r="B84" s="702" t="s">
        <v>23</v>
      </c>
      <c r="C84" s="3327" t="s">
        <v>27</v>
      </c>
      <c r="D84" s="3328"/>
      <c r="E84" s="3328"/>
      <c r="F84" s="3329"/>
      <c r="G84" s="1672">
        <f>G83</f>
        <v>3628.2</v>
      </c>
      <c r="H84" s="1672">
        <f>H83</f>
        <v>2544.1</v>
      </c>
      <c r="I84" s="1672">
        <f>I83</f>
        <v>2469.4</v>
      </c>
      <c r="J84" s="3334"/>
      <c r="K84" s="3335"/>
      <c r="L84" s="3335"/>
      <c r="M84" s="3335"/>
      <c r="N84" s="3335"/>
    </row>
    <row r="85" spans="1:14" ht="18" customHeight="1">
      <c r="A85" s="701" t="s">
        <v>11</v>
      </c>
      <c r="B85" s="702" t="s">
        <v>25</v>
      </c>
      <c r="C85" s="3333" t="s">
        <v>308</v>
      </c>
      <c r="D85" s="3333"/>
      <c r="E85" s="3333"/>
      <c r="F85" s="3333"/>
      <c r="G85" s="3333"/>
      <c r="H85" s="3333"/>
      <c r="I85" s="3333"/>
      <c r="J85" s="3333"/>
      <c r="K85" s="3333"/>
      <c r="L85" s="3333"/>
      <c r="M85" s="3333"/>
      <c r="N85" s="3333"/>
    </row>
    <row r="86" spans="1:14" ht="89.25" customHeight="1">
      <c r="A86" s="1094" t="s">
        <v>11</v>
      </c>
      <c r="B86" s="1095" t="s">
        <v>25</v>
      </c>
      <c r="C86" s="1070" t="s">
        <v>11</v>
      </c>
      <c r="D86" s="1071" t="s">
        <v>613</v>
      </c>
      <c r="E86" s="2221" t="s">
        <v>997</v>
      </c>
      <c r="F86" s="480" t="s">
        <v>1060</v>
      </c>
      <c r="G86" s="1663">
        <v>9810</v>
      </c>
      <c r="H86" s="1663">
        <v>10360</v>
      </c>
      <c r="I86" s="1663">
        <v>10224.1</v>
      </c>
      <c r="J86" s="1708" t="s">
        <v>294</v>
      </c>
      <c r="K86" s="674" t="s">
        <v>996</v>
      </c>
      <c r="L86" s="1713" t="s">
        <v>1171</v>
      </c>
      <c r="M86" s="2474"/>
      <c r="N86" s="3403" t="s">
        <v>1168</v>
      </c>
    </row>
    <row r="87" spans="1:14" ht="33" customHeight="1">
      <c r="A87" s="2617" t="s">
        <v>11</v>
      </c>
      <c r="B87" s="2618" t="s">
        <v>25</v>
      </c>
      <c r="C87" s="2607" t="s">
        <v>17</v>
      </c>
      <c r="D87" s="3336" t="s">
        <v>304</v>
      </c>
      <c r="E87" s="2221"/>
      <c r="F87" s="480" t="s">
        <v>1060</v>
      </c>
      <c r="G87" s="1663">
        <v>196.2</v>
      </c>
      <c r="H87" s="1663">
        <v>207.2</v>
      </c>
      <c r="I87" s="1663">
        <v>195.6</v>
      </c>
      <c r="J87" s="1120" t="s">
        <v>307</v>
      </c>
      <c r="K87" s="674" t="s">
        <v>919</v>
      </c>
      <c r="L87" s="607" t="s">
        <v>1170</v>
      </c>
      <c r="M87" s="2484"/>
      <c r="N87" s="3403"/>
    </row>
    <row r="88" spans="1:14" ht="20.25" customHeight="1">
      <c r="A88" s="2617"/>
      <c r="B88" s="2618"/>
      <c r="C88" s="2607"/>
      <c r="D88" s="3336"/>
      <c r="E88" s="2221"/>
      <c r="F88" s="1665" t="s">
        <v>16</v>
      </c>
      <c r="G88" s="1666">
        <f>SUM(G86:G87)</f>
        <v>10006.2</v>
      </c>
      <c r="H88" s="1666">
        <f>SUM(H86:H87)</f>
        <v>10567.2</v>
      </c>
      <c r="I88" s="1666">
        <f>SUM(I86:I87)</f>
        <v>10419.7</v>
      </c>
      <c r="J88" s="3351"/>
      <c r="K88" s="3338"/>
      <c r="L88" s="3338"/>
      <c r="M88" s="3338"/>
      <c r="N88" s="3338"/>
    </row>
    <row r="89" spans="1:14" ht="17.25" customHeight="1">
      <c r="A89" s="701" t="s">
        <v>11</v>
      </c>
      <c r="B89" s="702" t="s">
        <v>25</v>
      </c>
      <c r="C89" s="3327" t="s">
        <v>27</v>
      </c>
      <c r="D89" s="3328"/>
      <c r="E89" s="3328"/>
      <c r="F89" s="3329"/>
      <c r="G89" s="1672">
        <f>G88</f>
        <v>10006.2</v>
      </c>
      <c r="H89" s="1672">
        <f>H88</f>
        <v>10567.2</v>
      </c>
      <c r="I89" s="1672">
        <f>I88</f>
        <v>10419.7</v>
      </c>
      <c r="J89" s="3334"/>
      <c r="K89" s="3335"/>
      <c r="L89" s="3335"/>
      <c r="M89" s="3335"/>
      <c r="N89" s="3335"/>
    </row>
    <row r="90" spans="1:14" ht="18" customHeight="1">
      <c r="A90" s="701" t="s">
        <v>11</v>
      </c>
      <c r="B90" s="702" t="s">
        <v>90</v>
      </c>
      <c r="C90" s="3333" t="s">
        <v>309</v>
      </c>
      <c r="D90" s="3333"/>
      <c r="E90" s="3333"/>
      <c r="F90" s="3333"/>
      <c r="G90" s="3333"/>
      <c r="H90" s="3333"/>
      <c r="I90" s="3333"/>
      <c r="J90" s="3333"/>
      <c r="K90" s="3333"/>
      <c r="L90" s="3333"/>
      <c r="M90" s="3333"/>
      <c r="N90" s="3333"/>
    </row>
    <row r="91" spans="1:14" ht="81.75">
      <c r="A91" s="1094" t="s">
        <v>11</v>
      </c>
      <c r="B91" s="1095" t="s">
        <v>90</v>
      </c>
      <c r="C91" s="1070" t="s">
        <v>11</v>
      </c>
      <c r="D91" s="1071" t="s">
        <v>310</v>
      </c>
      <c r="E91" s="794" t="s">
        <v>659</v>
      </c>
      <c r="F91" s="479" t="s">
        <v>1060</v>
      </c>
      <c r="G91" s="433">
        <v>38.4</v>
      </c>
      <c r="H91" s="1663">
        <v>35.3</v>
      </c>
      <c r="I91" s="1663">
        <v>29.5</v>
      </c>
      <c r="J91" s="1708" t="s">
        <v>294</v>
      </c>
      <c r="K91" s="674" t="s">
        <v>998</v>
      </c>
      <c r="L91" s="1713" t="s">
        <v>1172</v>
      </c>
      <c r="M91" s="674"/>
      <c r="N91" s="1717"/>
    </row>
    <row r="92" spans="1:14" ht="81.75">
      <c r="A92" s="1094" t="s">
        <v>11</v>
      </c>
      <c r="B92" s="1095" t="s">
        <v>90</v>
      </c>
      <c r="C92" s="1070" t="s">
        <v>17</v>
      </c>
      <c r="D92" s="1071" t="s">
        <v>311</v>
      </c>
      <c r="E92" s="794" t="s">
        <v>659</v>
      </c>
      <c r="F92" s="479" t="s">
        <v>1060</v>
      </c>
      <c r="G92" s="433"/>
      <c r="H92" s="1663">
        <v>0.8</v>
      </c>
      <c r="I92" s="1663">
        <v>0.8</v>
      </c>
      <c r="J92" s="1708" t="s">
        <v>294</v>
      </c>
      <c r="K92" s="674" t="s">
        <v>404</v>
      </c>
      <c r="L92" s="607" t="s">
        <v>404</v>
      </c>
      <c r="M92" s="674"/>
      <c r="N92" s="1718"/>
    </row>
    <row r="93" spans="1:14" ht="81.75">
      <c r="A93" s="1094" t="s">
        <v>11</v>
      </c>
      <c r="B93" s="1095" t="s">
        <v>90</v>
      </c>
      <c r="C93" s="1070" t="s">
        <v>34</v>
      </c>
      <c r="D93" s="1071" t="s">
        <v>312</v>
      </c>
      <c r="E93" s="794" t="s">
        <v>659</v>
      </c>
      <c r="F93" s="479" t="s">
        <v>1060</v>
      </c>
      <c r="G93" s="433"/>
      <c r="H93" s="1663"/>
      <c r="I93" s="1663"/>
      <c r="J93" s="1708" t="s">
        <v>294</v>
      </c>
      <c r="K93" s="1719"/>
      <c r="L93" s="1710"/>
      <c r="M93" s="1719"/>
      <c r="N93" s="1717"/>
    </row>
    <row r="94" spans="1:14" ht="81.75">
      <c r="A94" s="1094" t="s">
        <v>11</v>
      </c>
      <c r="B94" s="1095" t="s">
        <v>90</v>
      </c>
      <c r="C94" s="1070" t="s">
        <v>19</v>
      </c>
      <c r="D94" s="1071" t="s">
        <v>313</v>
      </c>
      <c r="E94" s="794" t="s">
        <v>659</v>
      </c>
      <c r="F94" s="711" t="s">
        <v>33</v>
      </c>
      <c r="G94" s="433"/>
      <c r="H94" s="1663"/>
      <c r="I94" s="1663"/>
      <c r="J94" s="1708" t="s">
        <v>294</v>
      </c>
      <c r="K94" s="1719"/>
      <c r="L94" s="1710"/>
      <c r="M94" s="1719"/>
      <c r="N94" s="1720"/>
    </row>
    <row r="95" spans="1:14" ht="90">
      <c r="A95" s="1094" t="s">
        <v>11</v>
      </c>
      <c r="B95" s="1095" t="s">
        <v>90</v>
      </c>
      <c r="C95" s="1070" t="s">
        <v>21</v>
      </c>
      <c r="D95" s="1071" t="s">
        <v>314</v>
      </c>
      <c r="E95" s="794" t="s">
        <v>659</v>
      </c>
      <c r="F95" s="436" t="s">
        <v>969</v>
      </c>
      <c r="G95" s="433">
        <v>1.1</v>
      </c>
      <c r="H95" s="1663">
        <v>1.1</v>
      </c>
      <c r="I95" s="1663">
        <v>0.6</v>
      </c>
      <c r="J95" s="1708" t="s">
        <v>294</v>
      </c>
      <c r="K95" s="674" t="s">
        <v>484</v>
      </c>
      <c r="L95" s="607" t="s">
        <v>484</v>
      </c>
      <c r="M95" s="674"/>
      <c r="N95" s="1717"/>
    </row>
    <row r="96" spans="1:14" ht="78.75" customHeight="1">
      <c r="A96" s="1094" t="s">
        <v>11</v>
      </c>
      <c r="B96" s="1095" t="s">
        <v>90</v>
      </c>
      <c r="C96" s="1070" t="s">
        <v>23</v>
      </c>
      <c r="D96" s="1071" t="s">
        <v>315</v>
      </c>
      <c r="E96" s="794" t="s">
        <v>659</v>
      </c>
      <c r="F96" s="711" t="s">
        <v>15</v>
      </c>
      <c r="G96" s="1721">
        <v>25</v>
      </c>
      <c r="H96" s="1663">
        <v>50.4</v>
      </c>
      <c r="I96" s="1663">
        <v>48.2</v>
      </c>
      <c r="J96" s="1120" t="s">
        <v>316</v>
      </c>
      <c r="K96" s="674" t="s">
        <v>317</v>
      </c>
      <c r="L96" s="607" t="s">
        <v>317</v>
      </c>
      <c r="M96" s="2474"/>
      <c r="N96" s="2208"/>
    </row>
    <row r="97" spans="1:14" ht="85.5" customHeight="1">
      <c r="A97" s="1094" t="s">
        <v>11</v>
      </c>
      <c r="B97" s="1095" t="s">
        <v>90</v>
      </c>
      <c r="C97" s="1070" t="s">
        <v>25</v>
      </c>
      <c r="D97" s="1071" t="s">
        <v>318</v>
      </c>
      <c r="E97" s="794" t="s">
        <v>659</v>
      </c>
      <c r="F97" s="711" t="s">
        <v>15</v>
      </c>
      <c r="G97" s="1663">
        <v>5</v>
      </c>
      <c r="H97" s="1663">
        <v>5</v>
      </c>
      <c r="I97" s="1663">
        <v>4.2</v>
      </c>
      <c r="J97" s="1120" t="s">
        <v>966</v>
      </c>
      <c r="K97" s="1722">
        <v>3</v>
      </c>
      <c r="L97" s="1723">
        <v>3</v>
      </c>
      <c r="M97" s="2484"/>
      <c r="N97" s="2208"/>
    </row>
    <row r="98" spans="1:14" ht="23.25" customHeight="1">
      <c r="A98" s="1094" t="s">
        <v>11</v>
      </c>
      <c r="B98" s="1095" t="s">
        <v>90</v>
      </c>
      <c r="C98" s="3400"/>
      <c r="D98" s="3401"/>
      <c r="E98" s="3402"/>
      <c r="F98" s="1724" t="s">
        <v>16</v>
      </c>
      <c r="G98" s="1667">
        <f>SUM(G91:G97)</f>
        <v>69.5</v>
      </c>
      <c r="H98" s="1667">
        <f>SUM(H91:H97)</f>
        <v>92.6</v>
      </c>
      <c r="I98" s="1667">
        <f>SUM(I91:I97)</f>
        <v>83.30000000000001</v>
      </c>
      <c r="J98" s="3351"/>
      <c r="K98" s="3338"/>
      <c r="L98" s="3338"/>
      <c r="M98" s="3338"/>
      <c r="N98" s="3338"/>
    </row>
    <row r="99" spans="1:14" ht="17.25" customHeight="1">
      <c r="A99" s="701" t="s">
        <v>11</v>
      </c>
      <c r="B99" s="702" t="s">
        <v>90</v>
      </c>
      <c r="C99" s="3327" t="s">
        <v>27</v>
      </c>
      <c r="D99" s="3328"/>
      <c r="E99" s="3328"/>
      <c r="F99" s="3329"/>
      <c r="G99" s="1672">
        <f>G98</f>
        <v>69.5</v>
      </c>
      <c r="H99" s="1672">
        <f>H98</f>
        <v>92.6</v>
      </c>
      <c r="I99" s="1672">
        <f>I98</f>
        <v>83.30000000000001</v>
      </c>
      <c r="J99" s="3334"/>
      <c r="K99" s="3335"/>
      <c r="L99" s="3335"/>
      <c r="M99" s="3335"/>
      <c r="N99" s="3335"/>
    </row>
    <row r="100" spans="1:14" ht="20.25" customHeight="1">
      <c r="A100" s="701" t="s">
        <v>11</v>
      </c>
      <c r="B100" s="702" t="s">
        <v>154</v>
      </c>
      <c r="C100" s="3333" t="s">
        <v>319</v>
      </c>
      <c r="D100" s="3333"/>
      <c r="E100" s="3333"/>
      <c r="F100" s="3333"/>
      <c r="G100" s="3333"/>
      <c r="H100" s="3333"/>
      <c r="I100" s="3333"/>
      <c r="J100" s="3333"/>
      <c r="K100" s="3333"/>
      <c r="L100" s="3333"/>
      <c r="M100" s="3333"/>
      <c r="N100" s="3333"/>
    </row>
    <row r="101" spans="1:14" ht="12.75" customHeight="1">
      <c r="A101" s="2617" t="s">
        <v>11</v>
      </c>
      <c r="B101" s="2618" t="s">
        <v>154</v>
      </c>
      <c r="C101" s="2607" t="s">
        <v>11</v>
      </c>
      <c r="D101" s="3336" t="s">
        <v>320</v>
      </c>
      <c r="E101" s="2221" t="s">
        <v>659</v>
      </c>
      <c r="F101" s="2202" t="s">
        <v>604</v>
      </c>
      <c r="G101" s="3404">
        <v>449.8</v>
      </c>
      <c r="H101" s="3404">
        <v>378.1</v>
      </c>
      <c r="I101" s="3404">
        <v>369.8</v>
      </c>
      <c r="J101" s="3362" t="s">
        <v>294</v>
      </c>
      <c r="K101" s="2188" t="s">
        <v>999</v>
      </c>
      <c r="L101" s="3363" t="s">
        <v>1173</v>
      </c>
      <c r="M101" s="3409"/>
      <c r="N101" s="3350" t="s">
        <v>1174</v>
      </c>
    </row>
    <row r="102" spans="1:14" ht="34.5" customHeight="1">
      <c r="A102" s="2617"/>
      <c r="B102" s="2618"/>
      <c r="C102" s="3406"/>
      <c r="D102" s="3336"/>
      <c r="E102" s="2221"/>
      <c r="F102" s="2202"/>
      <c r="G102" s="3404"/>
      <c r="H102" s="3404"/>
      <c r="I102" s="3404"/>
      <c r="J102" s="3362"/>
      <c r="K102" s="2188"/>
      <c r="L102" s="3363"/>
      <c r="M102" s="3410"/>
      <c r="N102" s="3350"/>
    </row>
    <row r="103" spans="1:14" ht="46.5" customHeight="1">
      <c r="A103" s="2617"/>
      <c r="B103" s="2618"/>
      <c r="C103" s="3406"/>
      <c r="D103" s="3336"/>
      <c r="E103" s="2221"/>
      <c r="F103" s="3407"/>
      <c r="G103" s="3404"/>
      <c r="H103" s="3404"/>
      <c r="I103" s="3408"/>
      <c r="J103" s="3405"/>
      <c r="K103" s="2188"/>
      <c r="L103" s="3363"/>
      <c r="M103" s="3411"/>
      <c r="N103" s="3350"/>
    </row>
    <row r="104" spans="1:14" ht="20.25" customHeight="1">
      <c r="A104" s="2617"/>
      <c r="B104" s="2618"/>
      <c r="C104" s="3406"/>
      <c r="D104" s="3336"/>
      <c r="E104" s="2185"/>
      <c r="F104" s="1665" t="s">
        <v>16</v>
      </c>
      <c r="G104" s="1666">
        <f>SUM(G101)</f>
        <v>449.8</v>
      </c>
      <c r="H104" s="1666">
        <f>SUM(H101)</f>
        <v>378.1</v>
      </c>
      <c r="I104" s="1666">
        <f>SUM(I101)</f>
        <v>369.8</v>
      </c>
      <c r="J104" s="3351"/>
      <c r="K104" s="3338"/>
      <c r="L104" s="3338"/>
      <c r="M104" s="3338"/>
      <c r="N104" s="3338"/>
    </row>
    <row r="105" spans="1:14" ht="18" customHeight="1">
      <c r="A105" s="701" t="s">
        <v>11</v>
      </c>
      <c r="B105" s="702" t="s">
        <v>154</v>
      </c>
      <c r="C105" s="3327" t="s">
        <v>27</v>
      </c>
      <c r="D105" s="3328"/>
      <c r="E105" s="3328"/>
      <c r="F105" s="3329"/>
      <c r="G105" s="1672">
        <f>G104</f>
        <v>449.8</v>
      </c>
      <c r="H105" s="1672">
        <f>H104</f>
        <v>378.1</v>
      </c>
      <c r="I105" s="1672">
        <f>I104</f>
        <v>369.8</v>
      </c>
      <c r="J105" s="3334"/>
      <c r="K105" s="3335"/>
      <c r="L105" s="3335"/>
      <c r="M105" s="3335"/>
      <c r="N105" s="3335"/>
    </row>
    <row r="106" spans="1:14" ht="18.75" customHeight="1">
      <c r="A106" s="701" t="s">
        <v>11</v>
      </c>
      <c r="B106" s="702" t="s">
        <v>70</v>
      </c>
      <c r="C106" s="3333" t="s">
        <v>321</v>
      </c>
      <c r="D106" s="3333"/>
      <c r="E106" s="3333"/>
      <c r="F106" s="3333"/>
      <c r="G106" s="3333"/>
      <c r="H106" s="3333"/>
      <c r="I106" s="3333"/>
      <c r="J106" s="3333"/>
      <c r="K106" s="3333"/>
      <c r="L106" s="3333"/>
      <c r="M106" s="3333"/>
      <c r="N106" s="3333"/>
    </row>
    <row r="107" spans="1:14" ht="152.25" customHeight="1">
      <c r="A107" s="2617" t="s">
        <v>11</v>
      </c>
      <c r="B107" s="2618" t="s">
        <v>70</v>
      </c>
      <c r="C107" s="2607" t="s">
        <v>11</v>
      </c>
      <c r="D107" s="3336" t="s">
        <v>1000</v>
      </c>
      <c r="E107" s="2221" t="s">
        <v>1001</v>
      </c>
      <c r="F107" s="711" t="s">
        <v>15</v>
      </c>
      <c r="G107" s="1725">
        <v>2684</v>
      </c>
      <c r="H107" s="1726">
        <v>2710</v>
      </c>
      <c r="I107" s="1727">
        <v>2649</v>
      </c>
      <c r="J107" s="1728" t="s">
        <v>966</v>
      </c>
      <c r="K107" s="964" t="s">
        <v>1002</v>
      </c>
      <c r="L107" s="1729" t="s">
        <v>1175</v>
      </c>
      <c r="M107" s="570" t="s">
        <v>1176</v>
      </c>
      <c r="N107" s="571" t="s">
        <v>1177</v>
      </c>
    </row>
    <row r="108" spans="1:14" ht="28.5" customHeight="1">
      <c r="A108" s="2617"/>
      <c r="B108" s="2618"/>
      <c r="C108" s="2607"/>
      <c r="D108" s="3336"/>
      <c r="E108" s="2221"/>
      <c r="F108" s="1665" t="s">
        <v>16</v>
      </c>
      <c r="G108" s="1666">
        <f>SUM(G107)</f>
        <v>2684</v>
      </c>
      <c r="H108" s="1666">
        <f>SUM(H107)</f>
        <v>2710</v>
      </c>
      <c r="I108" s="1666">
        <f>SUM(I107)</f>
        <v>2649</v>
      </c>
      <c r="J108" s="3351"/>
      <c r="K108" s="3338"/>
      <c r="L108" s="3338"/>
      <c r="M108" s="3338"/>
      <c r="N108" s="3338"/>
    </row>
    <row r="109" spans="1:14" s="170" customFormat="1" ht="18" customHeight="1">
      <c r="A109" s="701" t="s">
        <v>11</v>
      </c>
      <c r="B109" s="702" t="s">
        <v>70</v>
      </c>
      <c r="C109" s="3327" t="s">
        <v>27</v>
      </c>
      <c r="D109" s="3328"/>
      <c r="E109" s="3328"/>
      <c r="F109" s="3329"/>
      <c r="G109" s="1672">
        <f>G108</f>
        <v>2684</v>
      </c>
      <c r="H109" s="1672">
        <f>H108</f>
        <v>2710</v>
      </c>
      <c r="I109" s="1672">
        <f>I108</f>
        <v>2649</v>
      </c>
      <c r="J109" s="3334"/>
      <c r="K109" s="3335"/>
      <c r="L109" s="3335"/>
      <c r="M109" s="3335"/>
      <c r="N109" s="3335"/>
    </row>
    <row r="110" spans="1:14" s="170" customFormat="1" ht="15.75" customHeight="1">
      <c r="A110" s="701" t="s">
        <v>11</v>
      </c>
      <c r="B110" s="702" t="s">
        <v>92</v>
      </c>
      <c r="C110" s="3333" t="s">
        <v>322</v>
      </c>
      <c r="D110" s="3333"/>
      <c r="E110" s="3333"/>
      <c r="F110" s="3333"/>
      <c r="G110" s="3333"/>
      <c r="H110" s="3333"/>
      <c r="I110" s="3333"/>
      <c r="J110" s="3333"/>
      <c r="K110" s="3333"/>
      <c r="L110" s="3333"/>
      <c r="M110" s="3333"/>
      <c r="N110" s="3333"/>
    </row>
    <row r="111" spans="1:14" ht="69" customHeight="1">
      <c r="A111" s="2617" t="s">
        <v>11</v>
      </c>
      <c r="B111" s="2618" t="s">
        <v>92</v>
      </c>
      <c r="C111" s="2607" t="s">
        <v>11</v>
      </c>
      <c r="D111" s="3336" t="s">
        <v>323</v>
      </c>
      <c r="E111" s="2221" t="s">
        <v>1003</v>
      </c>
      <c r="F111" s="711" t="s">
        <v>15</v>
      </c>
      <c r="G111" s="1671">
        <v>6.1</v>
      </c>
      <c r="H111" s="1671">
        <v>6.1</v>
      </c>
      <c r="I111" s="680">
        <v>5</v>
      </c>
      <c r="J111" s="1670" t="s">
        <v>1004</v>
      </c>
      <c r="K111" s="1709" t="s">
        <v>1005</v>
      </c>
      <c r="L111" s="607" t="s">
        <v>1178</v>
      </c>
      <c r="M111" s="964"/>
      <c r="N111" s="680"/>
    </row>
    <row r="112" spans="1:14" ht="27" customHeight="1">
      <c r="A112" s="2617"/>
      <c r="B112" s="2618"/>
      <c r="C112" s="2607"/>
      <c r="D112" s="3336"/>
      <c r="E112" s="2221"/>
      <c r="F112" s="1665" t="s">
        <v>16</v>
      </c>
      <c r="G112" s="1666">
        <f>SUM(G111)</f>
        <v>6.1</v>
      </c>
      <c r="H112" s="1666">
        <f>SUM(H111)</f>
        <v>6.1</v>
      </c>
      <c r="I112" s="1666">
        <f>SUM(I111)</f>
        <v>5</v>
      </c>
      <c r="J112" s="3351"/>
      <c r="K112" s="3338"/>
      <c r="L112" s="3338"/>
      <c r="M112" s="3338"/>
      <c r="N112" s="3338"/>
    </row>
    <row r="113" spans="1:14" s="170" customFormat="1" ht="32.25" customHeight="1">
      <c r="A113" s="701" t="s">
        <v>11</v>
      </c>
      <c r="B113" s="702" t="s">
        <v>92</v>
      </c>
      <c r="C113" s="3327" t="s">
        <v>27</v>
      </c>
      <c r="D113" s="3328"/>
      <c r="E113" s="3328"/>
      <c r="F113" s="3329"/>
      <c r="G113" s="1672">
        <f>G112</f>
        <v>6.1</v>
      </c>
      <c r="H113" s="1672">
        <f>H112</f>
        <v>6.1</v>
      </c>
      <c r="I113" s="1672">
        <f>I112</f>
        <v>5</v>
      </c>
      <c r="J113" s="3334"/>
      <c r="K113" s="3335"/>
      <c r="L113" s="3335"/>
      <c r="M113" s="3335"/>
      <c r="N113" s="3335"/>
    </row>
    <row r="114" spans="1:14" s="170" customFormat="1" ht="30.75" customHeight="1">
      <c r="A114" s="701" t="s">
        <v>11</v>
      </c>
      <c r="B114" s="3421" t="s">
        <v>35</v>
      </c>
      <c r="C114" s="3422"/>
      <c r="D114" s="3422"/>
      <c r="E114" s="3422"/>
      <c r="F114" s="3423"/>
      <c r="G114" s="1730">
        <f>G113+G109+G105+G99+G89+G84+G79+G74+G67+G61+G26</f>
        <v>25724.7</v>
      </c>
      <c r="H114" s="1730">
        <f>H113+H109+H105+H99+H89+H84+H79+H74+H67+H61+H26</f>
        <v>25696.6</v>
      </c>
      <c r="I114" s="1730">
        <f>I113+I109+I105+I99+I89+I84+I79+I74+I67+I61+I26</f>
        <v>22522.500000000004</v>
      </c>
      <c r="J114" s="3320"/>
      <c r="K114" s="3320"/>
      <c r="L114" s="3320"/>
      <c r="M114" s="3320"/>
      <c r="N114" s="3320"/>
    </row>
    <row r="115" spans="1:14" s="170" customFormat="1" ht="24.75" customHeight="1">
      <c r="A115" s="1659" t="s">
        <v>17</v>
      </c>
      <c r="B115" s="3392" t="s">
        <v>324</v>
      </c>
      <c r="C115" s="3392"/>
      <c r="D115" s="3392"/>
      <c r="E115" s="3392"/>
      <c r="F115" s="3392"/>
      <c r="G115" s="3392"/>
      <c r="H115" s="3392"/>
      <c r="I115" s="3392"/>
      <c r="J115" s="3392"/>
      <c r="K115" s="3392"/>
      <c r="L115" s="3392"/>
      <c r="M115" s="3392"/>
      <c r="N115" s="3392"/>
    </row>
    <row r="116" spans="1:14" s="170" customFormat="1" ht="18.75" customHeight="1">
      <c r="A116" s="701" t="s">
        <v>17</v>
      </c>
      <c r="B116" s="702" t="s">
        <v>11</v>
      </c>
      <c r="C116" s="3333" t="s">
        <v>325</v>
      </c>
      <c r="D116" s="3333"/>
      <c r="E116" s="3333"/>
      <c r="F116" s="3333"/>
      <c r="G116" s="3333"/>
      <c r="H116" s="3333"/>
      <c r="I116" s="3333"/>
      <c r="J116" s="3333"/>
      <c r="K116" s="3333"/>
      <c r="L116" s="3333"/>
      <c r="M116" s="3333"/>
      <c r="N116" s="3333"/>
    </row>
    <row r="117" spans="1:14" ht="165.75" customHeight="1">
      <c r="A117" s="2617" t="s">
        <v>17</v>
      </c>
      <c r="B117" s="2618" t="s">
        <v>11</v>
      </c>
      <c r="C117" s="2607" t="s">
        <v>11</v>
      </c>
      <c r="D117" s="3336" t="s">
        <v>1006</v>
      </c>
      <c r="E117" s="2221" t="s">
        <v>1007</v>
      </c>
      <c r="F117" s="470" t="s">
        <v>15</v>
      </c>
      <c r="G117" s="1671">
        <v>17</v>
      </c>
      <c r="H117" s="1671">
        <v>17</v>
      </c>
      <c r="I117" s="1671">
        <v>17</v>
      </c>
      <c r="J117" s="1731" t="s">
        <v>786</v>
      </c>
      <c r="K117" s="1709" t="s">
        <v>785</v>
      </c>
      <c r="L117" s="607" t="s">
        <v>785</v>
      </c>
      <c r="M117" s="1732" t="s">
        <v>1184</v>
      </c>
      <c r="N117" s="1731"/>
    </row>
    <row r="118" spans="1:14" ht="35.25" customHeight="1">
      <c r="A118" s="2617"/>
      <c r="B118" s="2618"/>
      <c r="C118" s="2607"/>
      <c r="D118" s="3336"/>
      <c r="E118" s="2221"/>
      <c r="F118" s="1073" t="s">
        <v>16</v>
      </c>
      <c r="G118" s="1074">
        <f>SUM(G117)</f>
        <v>17</v>
      </c>
      <c r="H118" s="1074">
        <f>SUM(H117)</f>
        <v>17</v>
      </c>
      <c r="I118" s="1074">
        <f>SUM(I117)</f>
        <v>17</v>
      </c>
      <c r="J118" s="3337"/>
      <c r="K118" s="3338"/>
      <c r="L118" s="3338"/>
      <c r="M118" s="3338"/>
      <c r="N118" s="3338"/>
    </row>
    <row r="119" spans="1:14" ht="19.5" customHeight="1">
      <c r="A119" s="701" t="s">
        <v>17</v>
      </c>
      <c r="B119" s="702" t="s">
        <v>11</v>
      </c>
      <c r="C119" s="3327" t="s">
        <v>27</v>
      </c>
      <c r="D119" s="3328"/>
      <c r="E119" s="3328"/>
      <c r="F119" s="3329"/>
      <c r="G119" s="1672">
        <f>G118</f>
        <v>17</v>
      </c>
      <c r="H119" s="1672">
        <f>H118</f>
        <v>17</v>
      </c>
      <c r="I119" s="1672">
        <f>I118</f>
        <v>17</v>
      </c>
      <c r="J119" s="3334"/>
      <c r="K119" s="3335"/>
      <c r="L119" s="3335"/>
      <c r="M119" s="3335"/>
      <c r="N119" s="3335"/>
    </row>
    <row r="120" spans="1:14" ht="20.25" customHeight="1">
      <c r="A120" s="701" t="s">
        <v>17</v>
      </c>
      <c r="B120" s="702" t="s">
        <v>17</v>
      </c>
      <c r="C120" s="3333" t="s">
        <v>327</v>
      </c>
      <c r="D120" s="3333"/>
      <c r="E120" s="3333"/>
      <c r="F120" s="3333"/>
      <c r="G120" s="3333"/>
      <c r="H120" s="3333"/>
      <c r="I120" s="3333"/>
      <c r="J120" s="3333"/>
      <c r="K120" s="3333"/>
      <c r="L120" s="3333"/>
      <c r="M120" s="3333"/>
      <c r="N120" s="3333"/>
    </row>
    <row r="121" spans="1:14" ht="56.25" customHeight="1">
      <c r="A121" s="2617" t="s">
        <v>17</v>
      </c>
      <c r="B121" s="2618" t="s">
        <v>17</v>
      </c>
      <c r="C121" s="2607" t="s">
        <v>11</v>
      </c>
      <c r="D121" s="3336" t="s">
        <v>328</v>
      </c>
      <c r="E121" s="2221" t="s">
        <v>1008</v>
      </c>
      <c r="F121" s="470" t="s">
        <v>15</v>
      </c>
      <c r="G121" s="1671">
        <v>32</v>
      </c>
      <c r="H121" s="1671">
        <v>32</v>
      </c>
      <c r="I121" s="1671">
        <v>32</v>
      </c>
      <c r="J121" s="1733" t="s">
        <v>787</v>
      </c>
      <c r="K121" s="786">
        <v>173</v>
      </c>
      <c r="L121" s="1080">
        <v>215</v>
      </c>
      <c r="M121" s="1213" t="s">
        <v>1185</v>
      </c>
      <c r="N121" s="779"/>
    </row>
    <row r="122" spans="1:14" ht="35.25" customHeight="1">
      <c r="A122" s="2617"/>
      <c r="B122" s="2618"/>
      <c r="C122" s="2607"/>
      <c r="D122" s="3336"/>
      <c r="E122" s="2221"/>
      <c r="F122" s="1073" t="s">
        <v>16</v>
      </c>
      <c r="G122" s="1074">
        <f>SUM(G121)</f>
        <v>32</v>
      </c>
      <c r="H122" s="1074">
        <f>SUM(H121)</f>
        <v>32</v>
      </c>
      <c r="I122" s="1074">
        <f>SUM(I121)</f>
        <v>32</v>
      </c>
      <c r="J122" s="3337"/>
      <c r="K122" s="3338"/>
      <c r="L122" s="3338"/>
      <c r="M122" s="3338"/>
      <c r="N122" s="3338"/>
    </row>
    <row r="123" spans="1:15" ht="236.25" customHeight="1">
      <c r="A123" s="2617" t="s">
        <v>17</v>
      </c>
      <c r="B123" s="2618" t="s">
        <v>17</v>
      </c>
      <c r="C123" s="2607" t="s">
        <v>17</v>
      </c>
      <c r="D123" s="3390" t="s">
        <v>1064</v>
      </c>
      <c r="E123" s="2221" t="s">
        <v>1065</v>
      </c>
      <c r="F123" s="470" t="s">
        <v>15</v>
      </c>
      <c r="G123" s="1671"/>
      <c r="H123" s="1671">
        <v>65.3</v>
      </c>
      <c r="I123" s="1734">
        <v>0</v>
      </c>
      <c r="J123" s="1733" t="s">
        <v>1066</v>
      </c>
      <c r="K123" s="786">
        <v>100</v>
      </c>
      <c r="L123" s="1735">
        <v>0</v>
      </c>
      <c r="M123" s="1213"/>
      <c r="N123" s="779" t="s">
        <v>1697</v>
      </c>
      <c r="O123" s="621"/>
    </row>
    <row r="124" spans="1:14" ht="25.5" customHeight="1">
      <c r="A124" s="2617"/>
      <c r="B124" s="2618"/>
      <c r="C124" s="2607"/>
      <c r="D124" s="3390"/>
      <c r="E124" s="2221"/>
      <c r="F124" s="1073" t="s">
        <v>16</v>
      </c>
      <c r="G124" s="1074">
        <f>SUM(G123)</f>
        <v>0</v>
      </c>
      <c r="H124" s="1074">
        <f>SUM(H123)</f>
        <v>65.3</v>
      </c>
      <c r="I124" s="1074">
        <f>SUM(I123)</f>
        <v>0</v>
      </c>
      <c r="J124" s="3337"/>
      <c r="K124" s="3338"/>
      <c r="L124" s="3338"/>
      <c r="M124" s="3338"/>
      <c r="N124" s="3338"/>
    </row>
    <row r="125" spans="1:14" ht="25.5" customHeight="1">
      <c r="A125" s="701" t="s">
        <v>17</v>
      </c>
      <c r="B125" s="702" t="s">
        <v>17</v>
      </c>
      <c r="C125" s="3327" t="s">
        <v>27</v>
      </c>
      <c r="D125" s="3328"/>
      <c r="E125" s="3328"/>
      <c r="F125" s="3329"/>
      <c r="G125" s="1672">
        <f>G122+G124</f>
        <v>32</v>
      </c>
      <c r="H125" s="1672">
        <f>H122+H124</f>
        <v>97.3</v>
      </c>
      <c r="I125" s="1672">
        <f>I122+I124</f>
        <v>32</v>
      </c>
      <c r="J125" s="3334"/>
      <c r="K125" s="3335"/>
      <c r="L125" s="3335"/>
      <c r="M125" s="3335"/>
      <c r="N125" s="3335"/>
    </row>
    <row r="126" spans="1:14" ht="19.5" customHeight="1">
      <c r="A126" s="1094" t="s">
        <v>17</v>
      </c>
      <c r="B126" s="3317" t="s">
        <v>35</v>
      </c>
      <c r="C126" s="3318"/>
      <c r="D126" s="3318"/>
      <c r="E126" s="3318"/>
      <c r="F126" s="3319"/>
      <c r="G126" s="1730">
        <f>G125+G119</f>
        <v>49</v>
      </c>
      <c r="H126" s="1730">
        <f>H125+H119</f>
        <v>114.3</v>
      </c>
      <c r="I126" s="1730">
        <f>I125+I119</f>
        <v>49</v>
      </c>
      <c r="J126" s="3320"/>
      <c r="K126" s="3321"/>
      <c r="L126" s="3321"/>
      <c r="M126" s="3321"/>
      <c r="N126" s="3321"/>
    </row>
    <row r="127" spans="1:14" s="170" customFormat="1" ht="24.75" customHeight="1">
      <c r="A127" s="1659" t="s">
        <v>34</v>
      </c>
      <c r="B127" s="3392" t="s">
        <v>1009</v>
      </c>
      <c r="C127" s="3392"/>
      <c r="D127" s="3392"/>
      <c r="E127" s="3392"/>
      <c r="F127" s="3392"/>
      <c r="G127" s="3392"/>
      <c r="H127" s="3392"/>
      <c r="I127" s="3392"/>
      <c r="J127" s="3392"/>
      <c r="K127" s="3392"/>
      <c r="L127" s="3392"/>
      <c r="M127" s="3392"/>
      <c r="N127" s="3392"/>
    </row>
    <row r="128" spans="1:14" ht="20.25" customHeight="1">
      <c r="A128" s="701" t="s">
        <v>34</v>
      </c>
      <c r="B128" s="702" t="s">
        <v>11</v>
      </c>
      <c r="C128" s="3333" t="s">
        <v>1010</v>
      </c>
      <c r="D128" s="3333"/>
      <c r="E128" s="3333"/>
      <c r="F128" s="3333"/>
      <c r="G128" s="3333"/>
      <c r="H128" s="3333"/>
      <c r="I128" s="3333"/>
      <c r="J128" s="3333"/>
      <c r="K128" s="3333"/>
      <c r="L128" s="3333"/>
      <c r="M128" s="3333"/>
      <c r="N128" s="3333"/>
    </row>
    <row r="129" spans="1:14" ht="72" customHeight="1">
      <c r="A129" s="2617" t="s">
        <v>34</v>
      </c>
      <c r="B129" s="2618" t="s">
        <v>11</v>
      </c>
      <c r="C129" s="2607" t="s">
        <v>11</v>
      </c>
      <c r="D129" s="3336" t="s">
        <v>1011</v>
      </c>
      <c r="E129" s="2221" t="s">
        <v>1015</v>
      </c>
      <c r="F129" s="470" t="s">
        <v>15</v>
      </c>
      <c r="G129" s="1671">
        <v>5</v>
      </c>
      <c r="H129" s="1671">
        <v>5</v>
      </c>
      <c r="I129" s="1671">
        <v>1.4</v>
      </c>
      <c r="J129" s="1733" t="s">
        <v>1022</v>
      </c>
      <c r="K129" s="786">
        <v>20</v>
      </c>
      <c r="L129" s="1736">
        <v>6</v>
      </c>
      <c r="M129" s="1213"/>
      <c r="N129" s="779" t="s">
        <v>1179</v>
      </c>
    </row>
    <row r="130" spans="1:14" ht="30" customHeight="1">
      <c r="A130" s="2617"/>
      <c r="B130" s="2618"/>
      <c r="C130" s="2607"/>
      <c r="D130" s="3336"/>
      <c r="E130" s="2221"/>
      <c r="F130" s="1073" t="s">
        <v>16</v>
      </c>
      <c r="G130" s="1074">
        <f>SUM(G129)</f>
        <v>5</v>
      </c>
      <c r="H130" s="1074">
        <f>SUM(H129)</f>
        <v>5</v>
      </c>
      <c r="I130" s="1074">
        <f>SUM(I129)</f>
        <v>1.4</v>
      </c>
      <c r="J130" s="3337"/>
      <c r="K130" s="3338"/>
      <c r="L130" s="3338"/>
      <c r="M130" s="3338"/>
      <c r="N130" s="3338"/>
    </row>
    <row r="131" spans="1:14" ht="39" customHeight="1">
      <c r="A131" s="2617" t="s">
        <v>34</v>
      </c>
      <c r="B131" s="2618" t="s">
        <v>11</v>
      </c>
      <c r="C131" s="2607" t="s">
        <v>17</v>
      </c>
      <c r="D131" s="3336" t="s">
        <v>1012</v>
      </c>
      <c r="E131" s="2221" t="s">
        <v>1015</v>
      </c>
      <c r="F131" s="470" t="s">
        <v>15</v>
      </c>
      <c r="G131" s="1737">
        <v>309.4</v>
      </c>
      <c r="H131" s="1738">
        <v>388.6</v>
      </c>
      <c r="I131" s="1739">
        <v>284.8</v>
      </c>
      <c r="J131" s="3322" t="s">
        <v>1023</v>
      </c>
      <c r="K131" s="3324">
        <v>100</v>
      </c>
      <c r="L131" s="2668">
        <v>100</v>
      </c>
      <c r="M131" s="3325" t="s">
        <v>1180</v>
      </c>
      <c r="N131" s="3164"/>
    </row>
    <row r="132" spans="1:14" ht="59.25" customHeight="1">
      <c r="A132" s="2617"/>
      <c r="B132" s="2618"/>
      <c r="C132" s="2607"/>
      <c r="D132" s="3336"/>
      <c r="E132" s="2221"/>
      <c r="F132" s="473" t="s">
        <v>502</v>
      </c>
      <c r="G132" s="1737">
        <v>11.4</v>
      </c>
      <c r="H132" s="1738">
        <v>11.4</v>
      </c>
      <c r="I132" s="680">
        <v>11.4</v>
      </c>
      <c r="J132" s="3323"/>
      <c r="K132" s="2376"/>
      <c r="L132" s="2670"/>
      <c r="M132" s="3326"/>
      <c r="N132" s="3165"/>
    </row>
    <row r="133" spans="1:14" ht="30" customHeight="1">
      <c r="A133" s="2617"/>
      <c r="B133" s="2618"/>
      <c r="C133" s="2607"/>
      <c r="D133" s="3336"/>
      <c r="E133" s="2221"/>
      <c r="F133" s="1073" t="s">
        <v>16</v>
      </c>
      <c r="G133" s="1074">
        <f>SUM(G131:G132)</f>
        <v>320.79999999999995</v>
      </c>
      <c r="H133" s="1074">
        <f>SUM(H131:H132)</f>
        <v>400</v>
      </c>
      <c r="I133" s="1074">
        <f>SUM(I131:I132)</f>
        <v>296.2</v>
      </c>
      <c r="J133" s="3337"/>
      <c r="K133" s="3338"/>
      <c r="L133" s="3338"/>
      <c r="M133" s="3338"/>
      <c r="N133" s="3338"/>
    </row>
    <row r="134" spans="1:14" ht="83.25" customHeight="1">
      <c r="A134" s="2617" t="s">
        <v>34</v>
      </c>
      <c r="B134" s="2618" t="s">
        <v>11</v>
      </c>
      <c r="C134" s="2607" t="s">
        <v>34</v>
      </c>
      <c r="D134" s="3336" t="s">
        <v>1013</v>
      </c>
      <c r="E134" s="2221" t="s">
        <v>1015</v>
      </c>
      <c r="F134" s="470" t="s">
        <v>15</v>
      </c>
      <c r="G134" s="680">
        <v>15</v>
      </c>
      <c r="H134" s="680">
        <v>15</v>
      </c>
      <c r="I134" s="680">
        <v>0</v>
      </c>
      <c r="J134" s="1733" t="s">
        <v>1024</v>
      </c>
      <c r="K134" s="786">
        <v>100</v>
      </c>
      <c r="L134" s="1735">
        <v>0</v>
      </c>
      <c r="M134" s="1213" t="s">
        <v>1181</v>
      </c>
      <c r="N134" s="779"/>
    </row>
    <row r="135" spans="1:14" ht="30" customHeight="1">
      <c r="A135" s="2617"/>
      <c r="B135" s="2618"/>
      <c r="C135" s="2607"/>
      <c r="D135" s="3336"/>
      <c r="E135" s="2221"/>
      <c r="F135" s="1073" t="s">
        <v>16</v>
      </c>
      <c r="G135" s="1074">
        <f>SUM(G134)</f>
        <v>15</v>
      </c>
      <c r="H135" s="1074">
        <f>SUM(H134)</f>
        <v>15</v>
      </c>
      <c r="I135" s="1074">
        <f>SUM(I134)</f>
        <v>0</v>
      </c>
      <c r="J135" s="3337"/>
      <c r="K135" s="3338"/>
      <c r="L135" s="3338"/>
      <c r="M135" s="3338"/>
      <c r="N135" s="3338"/>
    </row>
    <row r="136" spans="1:14" ht="90" customHeight="1">
      <c r="A136" s="2617" t="s">
        <v>34</v>
      </c>
      <c r="B136" s="2618" t="s">
        <v>11</v>
      </c>
      <c r="C136" s="2607" t="s">
        <v>19</v>
      </c>
      <c r="D136" s="3336" t="s">
        <v>1014</v>
      </c>
      <c r="E136" s="2221" t="s">
        <v>1015</v>
      </c>
      <c r="F136" s="470" t="s">
        <v>15</v>
      </c>
      <c r="G136" s="1671">
        <v>4</v>
      </c>
      <c r="H136" s="1671">
        <v>4</v>
      </c>
      <c r="I136" s="1671">
        <v>3.4</v>
      </c>
      <c r="J136" s="1733" t="s">
        <v>1025</v>
      </c>
      <c r="K136" s="786">
        <v>100</v>
      </c>
      <c r="L136" s="1080">
        <v>100</v>
      </c>
      <c r="M136" s="1213" t="s">
        <v>1182</v>
      </c>
      <c r="N136" s="779"/>
    </row>
    <row r="137" spans="1:14" ht="30" customHeight="1">
      <c r="A137" s="2617"/>
      <c r="B137" s="2618"/>
      <c r="C137" s="2607"/>
      <c r="D137" s="3336"/>
      <c r="E137" s="2221"/>
      <c r="F137" s="1073" t="s">
        <v>16</v>
      </c>
      <c r="G137" s="1074">
        <f>SUM(G136)</f>
        <v>4</v>
      </c>
      <c r="H137" s="1074">
        <f>SUM(H136)</f>
        <v>4</v>
      </c>
      <c r="I137" s="1074">
        <f>SUM(I136)</f>
        <v>3.4</v>
      </c>
      <c r="J137" s="3337"/>
      <c r="K137" s="3338"/>
      <c r="L137" s="3338"/>
      <c r="M137" s="3338"/>
      <c r="N137" s="3338"/>
    </row>
    <row r="138" spans="1:14" ht="28.5" customHeight="1">
      <c r="A138" s="701" t="s">
        <v>17</v>
      </c>
      <c r="B138" s="702" t="s">
        <v>17</v>
      </c>
      <c r="C138" s="3327" t="s">
        <v>27</v>
      </c>
      <c r="D138" s="3328"/>
      <c r="E138" s="3328"/>
      <c r="F138" s="3329"/>
      <c r="G138" s="1672">
        <f>SUM(G130+G133+G135+G137)</f>
        <v>344.79999999999995</v>
      </c>
      <c r="H138" s="1672">
        <f>SUM(H130+H133+H135+H137)</f>
        <v>424</v>
      </c>
      <c r="I138" s="1672">
        <f>SUM(I130+I133+I135+I137)</f>
        <v>300.99999999999994</v>
      </c>
      <c r="J138" s="3334"/>
      <c r="K138" s="3335"/>
      <c r="L138" s="3335"/>
      <c r="M138" s="3335"/>
      <c r="N138" s="3335"/>
    </row>
    <row r="139" spans="1:14" ht="27.75" customHeight="1">
      <c r="A139" s="701" t="s">
        <v>34</v>
      </c>
      <c r="B139" s="702" t="s">
        <v>17</v>
      </c>
      <c r="C139" s="3333" t="s">
        <v>1016</v>
      </c>
      <c r="D139" s="3333"/>
      <c r="E139" s="3333"/>
      <c r="F139" s="3333"/>
      <c r="G139" s="3333"/>
      <c r="H139" s="3333"/>
      <c r="I139" s="3333"/>
      <c r="J139" s="3333"/>
      <c r="K139" s="3333"/>
      <c r="L139" s="3333"/>
      <c r="M139" s="3333"/>
      <c r="N139" s="3333"/>
    </row>
    <row r="140" spans="1:14" ht="36" customHeight="1">
      <c r="A140" s="2617" t="s">
        <v>34</v>
      </c>
      <c r="B140" s="2618" t="s">
        <v>17</v>
      </c>
      <c r="C140" s="2607" t="s">
        <v>17</v>
      </c>
      <c r="D140" s="3336" t="s">
        <v>1018</v>
      </c>
      <c r="E140" s="2221" t="s">
        <v>1017</v>
      </c>
      <c r="F140" s="437" t="s">
        <v>15</v>
      </c>
      <c r="G140" s="1737">
        <v>61.2</v>
      </c>
      <c r="H140" s="1738">
        <v>68</v>
      </c>
      <c r="I140" s="680">
        <v>66.7</v>
      </c>
      <c r="J140" s="3322" t="s">
        <v>1021</v>
      </c>
      <c r="K140" s="3324">
        <v>32</v>
      </c>
      <c r="L140" s="3341">
        <v>16</v>
      </c>
      <c r="M140" s="3325" t="s">
        <v>1316</v>
      </c>
      <c r="N140" s="3325" t="s">
        <v>1317</v>
      </c>
    </row>
    <row r="141" spans="1:14" ht="36" customHeight="1">
      <c r="A141" s="2617"/>
      <c r="B141" s="2618"/>
      <c r="C141" s="2607"/>
      <c r="D141" s="3336"/>
      <c r="E141" s="2221"/>
      <c r="F141" s="438" t="s">
        <v>42</v>
      </c>
      <c r="G141" s="1740">
        <v>889.6</v>
      </c>
      <c r="H141" s="1738">
        <v>908.9</v>
      </c>
      <c r="I141" s="680">
        <v>181.9</v>
      </c>
      <c r="J141" s="3339"/>
      <c r="K141" s="3344"/>
      <c r="L141" s="3342"/>
      <c r="M141" s="3340"/>
      <c r="N141" s="3340"/>
    </row>
    <row r="142" spans="1:14" ht="36" customHeight="1">
      <c r="A142" s="2617"/>
      <c r="B142" s="2618"/>
      <c r="C142" s="2607"/>
      <c r="D142" s="3336"/>
      <c r="E142" s="2221"/>
      <c r="F142" s="439" t="s">
        <v>1019</v>
      </c>
      <c r="G142" s="1737">
        <v>196.8</v>
      </c>
      <c r="H142" s="1738">
        <v>196.8</v>
      </c>
      <c r="I142" s="680">
        <v>196.8</v>
      </c>
      <c r="J142" s="3339"/>
      <c r="K142" s="3344"/>
      <c r="L142" s="3342"/>
      <c r="M142" s="3340"/>
      <c r="N142" s="3340"/>
    </row>
    <row r="143" spans="1:14" ht="218.25" customHeight="1">
      <c r="A143" s="2617"/>
      <c r="B143" s="2618"/>
      <c r="C143" s="2607"/>
      <c r="D143" s="3336"/>
      <c r="E143" s="2221"/>
      <c r="F143" s="439" t="s">
        <v>1020</v>
      </c>
      <c r="G143" s="1741">
        <v>2.3</v>
      </c>
      <c r="H143" s="1738">
        <v>2.3</v>
      </c>
      <c r="I143" s="680">
        <v>2.3</v>
      </c>
      <c r="J143" s="3323"/>
      <c r="K143" s="2376"/>
      <c r="L143" s="3343"/>
      <c r="M143" s="3326"/>
      <c r="N143" s="3326"/>
    </row>
    <row r="144" spans="1:14" ht="30" customHeight="1">
      <c r="A144" s="2617"/>
      <c r="B144" s="2618"/>
      <c r="C144" s="2607"/>
      <c r="D144" s="3336"/>
      <c r="E144" s="2221"/>
      <c r="F144" s="1742" t="s">
        <v>16</v>
      </c>
      <c r="G144" s="1074">
        <f>SUM(G140,G141,G142,G143)</f>
        <v>1149.9</v>
      </c>
      <c r="H144" s="1074">
        <f>SUM(H140,H141,H142,H143)</f>
        <v>1176</v>
      </c>
      <c r="I144" s="1074">
        <f>SUM(I140,I141,I142,I143)</f>
        <v>447.70000000000005</v>
      </c>
      <c r="J144" s="3337"/>
      <c r="K144" s="3338"/>
      <c r="L144" s="3338"/>
      <c r="M144" s="3338"/>
      <c r="N144" s="3338"/>
    </row>
    <row r="145" spans="1:14" ht="19.5" customHeight="1">
      <c r="A145" s="701" t="s">
        <v>34</v>
      </c>
      <c r="B145" s="702" t="s">
        <v>17</v>
      </c>
      <c r="C145" s="3327" t="s">
        <v>27</v>
      </c>
      <c r="D145" s="3328"/>
      <c r="E145" s="3328"/>
      <c r="F145" s="3329"/>
      <c r="G145" s="1672">
        <f>SUM(G144)</f>
        <v>1149.9</v>
      </c>
      <c r="H145" s="1672">
        <f>SUM(H144)</f>
        <v>1176</v>
      </c>
      <c r="I145" s="1672">
        <f>SUM(I144)</f>
        <v>447.70000000000005</v>
      </c>
      <c r="J145" s="3334"/>
      <c r="K145" s="3335"/>
      <c r="L145" s="3335"/>
      <c r="M145" s="3335"/>
      <c r="N145" s="3335"/>
    </row>
    <row r="146" spans="1:14" ht="20.25" customHeight="1">
      <c r="A146" s="701" t="s">
        <v>34</v>
      </c>
      <c r="B146" s="702" t="s">
        <v>34</v>
      </c>
      <c r="C146" s="3333" t="s">
        <v>1026</v>
      </c>
      <c r="D146" s="3333"/>
      <c r="E146" s="3333"/>
      <c r="F146" s="3333"/>
      <c r="G146" s="3333"/>
      <c r="H146" s="3333"/>
      <c r="I146" s="3333"/>
      <c r="J146" s="3333"/>
      <c r="K146" s="3333"/>
      <c r="L146" s="3333"/>
      <c r="M146" s="3333"/>
      <c r="N146" s="3333"/>
    </row>
    <row r="147" spans="1:15" ht="102" customHeight="1">
      <c r="A147" s="2617" t="s">
        <v>34</v>
      </c>
      <c r="B147" s="2618" t="s">
        <v>34</v>
      </c>
      <c r="C147" s="2607" t="s">
        <v>11</v>
      </c>
      <c r="D147" s="3336" t="s">
        <v>1027</v>
      </c>
      <c r="E147" s="2221" t="s">
        <v>1015</v>
      </c>
      <c r="F147" s="470" t="s">
        <v>604</v>
      </c>
      <c r="G147" s="1671">
        <v>4.2</v>
      </c>
      <c r="H147" s="1671">
        <v>4.2</v>
      </c>
      <c r="I147" s="1671">
        <v>4.2</v>
      </c>
      <c r="J147" s="1733" t="s">
        <v>1028</v>
      </c>
      <c r="K147" s="786">
        <v>100</v>
      </c>
      <c r="L147" s="1080">
        <v>100</v>
      </c>
      <c r="M147" s="1213" t="s">
        <v>1183</v>
      </c>
      <c r="N147" s="779"/>
      <c r="O147" s="169">
        <v>1</v>
      </c>
    </row>
    <row r="148" spans="1:14" ht="30" customHeight="1">
      <c r="A148" s="2617"/>
      <c r="B148" s="2618"/>
      <c r="C148" s="2607"/>
      <c r="D148" s="3336"/>
      <c r="E148" s="2221"/>
      <c r="F148" s="1073" t="s">
        <v>16</v>
      </c>
      <c r="G148" s="1074">
        <f aca="true" t="shared" si="0" ref="G148:I149">SUM(G147)</f>
        <v>4.2</v>
      </c>
      <c r="H148" s="1074">
        <f t="shared" si="0"/>
        <v>4.2</v>
      </c>
      <c r="I148" s="1074">
        <f t="shared" si="0"/>
        <v>4.2</v>
      </c>
      <c r="J148" s="3337"/>
      <c r="K148" s="3338"/>
      <c r="L148" s="3338"/>
      <c r="M148" s="3338"/>
      <c r="N148" s="3338"/>
    </row>
    <row r="149" spans="1:14" ht="19.5" customHeight="1">
      <c r="A149" s="701" t="s">
        <v>34</v>
      </c>
      <c r="B149" s="702" t="s">
        <v>34</v>
      </c>
      <c r="C149" s="3327" t="s">
        <v>27</v>
      </c>
      <c r="D149" s="3328"/>
      <c r="E149" s="3328"/>
      <c r="F149" s="3329"/>
      <c r="G149" s="1672">
        <f t="shared" si="0"/>
        <v>4.2</v>
      </c>
      <c r="H149" s="1672">
        <f t="shared" si="0"/>
        <v>4.2</v>
      </c>
      <c r="I149" s="1672">
        <f t="shared" si="0"/>
        <v>4.2</v>
      </c>
      <c r="J149" s="3330"/>
      <c r="K149" s="3331"/>
      <c r="L149" s="3331"/>
      <c r="M149" s="3331"/>
      <c r="N149" s="3332"/>
    </row>
    <row r="150" spans="1:14" ht="19.5" customHeight="1">
      <c r="A150" s="1094" t="s">
        <v>34</v>
      </c>
      <c r="B150" s="3317" t="s">
        <v>35</v>
      </c>
      <c r="C150" s="3318"/>
      <c r="D150" s="3318"/>
      <c r="E150" s="3318"/>
      <c r="F150" s="3319"/>
      <c r="G150" s="1730">
        <f>SUM(G138+G145+G149)</f>
        <v>1498.9</v>
      </c>
      <c r="H150" s="1730">
        <f>SUM(H138+H145+H149)</f>
        <v>1604.2</v>
      </c>
      <c r="I150" s="1730">
        <f>SUM(I138+I145+I149)</f>
        <v>752.9000000000001</v>
      </c>
      <c r="J150" s="3320"/>
      <c r="K150" s="3321"/>
      <c r="L150" s="3321"/>
      <c r="M150" s="3321"/>
      <c r="N150" s="3321"/>
    </row>
    <row r="151" spans="1:14" ht="21.75" customHeight="1">
      <c r="A151" s="3412" t="s">
        <v>329</v>
      </c>
      <c r="B151" s="3413"/>
      <c r="C151" s="3413"/>
      <c r="D151" s="3413"/>
      <c r="E151" s="3413"/>
      <c r="F151" s="3414"/>
      <c r="G151" s="1743">
        <f>SUM(G114+G126+G150)</f>
        <v>27272.600000000002</v>
      </c>
      <c r="H151" s="1743">
        <f>SUM(H114+H126+H150)</f>
        <v>27415.1</v>
      </c>
      <c r="I151" s="1743">
        <f>SUM(I114+I126+I150)</f>
        <v>23324.400000000005</v>
      </c>
      <c r="J151" s="3415"/>
      <c r="K151" s="3415"/>
      <c r="L151" s="3415"/>
      <c r="M151" s="3415"/>
      <c r="N151" s="3415"/>
    </row>
    <row r="154" spans="6:9" ht="0.75" customHeight="1">
      <c r="F154" s="170" t="s">
        <v>15</v>
      </c>
      <c r="G154" s="63" t="e">
        <f>SUM(#REF!+#REF!+G12+G16+G20+G28+G34+G38+G44+#REF!+#REF!+#REF!+G69+G77+G96+G97+G107+G111+G117+G121)</f>
        <v>#REF!</v>
      </c>
      <c r="H154" s="63" t="e">
        <f>SUM(#REF!+#REF!+H12+H16+H20+H28+H34+H38+H44+#REF!+#REF!+#REF!+H69+H77+H96+H97+H107+H111+H117+H121)</f>
        <v>#REF!</v>
      </c>
      <c r="I154" s="63" t="e">
        <f>SUM(#REF!+#REF!+I12+I16+I20+I28+I34+I38+I44+#REF!+#REF!+#REF!+I69+I77+I96+I97+I107+I111+I117+I121)</f>
        <v>#REF!</v>
      </c>
    </row>
    <row r="155" spans="6:9" ht="12.75" hidden="1">
      <c r="F155" s="170" t="s">
        <v>33</v>
      </c>
      <c r="G155" s="63">
        <f>SUM(G21+G30+G36+G39+G70+G72+G81+G82+G86+G87+G91+G92+G93+G94+G95)</f>
        <v>14089.300000000001</v>
      </c>
      <c r="H155" s="63">
        <f>SUM(H21+H30+H36+H39+H70+H72+H81+H82+H86+H87+H91+H92+H93+H94+H95)</f>
        <v>13581.199999999999</v>
      </c>
      <c r="I155" s="63">
        <f>SUM(I21+I30+I36+I39+I70+I72+I81+I82+I86+I87+I91+I92+I93+I94+I95)</f>
        <v>13350.900000000001</v>
      </c>
    </row>
    <row r="156" spans="1:9" ht="12.75" hidden="1">
      <c r="A156" s="169"/>
      <c r="B156" s="169"/>
      <c r="F156" s="170" t="s">
        <v>297</v>
      </c>
      <c r="G156" s="63">
        <f>SUM(G18+G76+G101)</f>
        <v>1555.3999999999999</v>
      </c>
      <c r="H156" s="63">
        <f>SUM(H18+H76+H101)</f>
        <v>1558.9</v>
      </c>
      <c r="I156" s="63">
        <f>SUM(I18+I76+I101)</f>
        <v>1536.1</v>
      </c>
    </row>
    <row r="157" spans="1:9" ht="12.75" hidden="1">
      <c r="A157" s="169"/>
      <c r="B157" s="169"/>
      <c r="F157" s="170" t="s">
        <v>32</v>
      </c>
      <c r="G157" s="63">
        <f>SUM(G13+G31+G41+G45)</f>
        <v>110.5</v>
      </c>
      <c r="H157" s="63">
        <f>SUM(H13+H31+H41+H45)</f>
        <v>140.1</v>
      </c>
      <c r="I157" s="63">
        <f>SUM(I13+I31+I41+I45)</f>
        <v>85.1</v>
      </c>
    </row>
    <row r="158" spans="1:9" ht="12.75" hidden="1">
      <c r="A158" s="169"/>
      <c r="B158" s="169"/>
      <c r="F158" s="170" t="s">
        <v>41</v>
      </c>
      <c r="G158" s="63" t="e">
        <f>SUM(#REF!+#REF!)</f>
        <v>#REF!</v>
      </c>
      <c r="H158" s="63" t="e">
        <f>SUM(#REF!+#REF!)</f>
        <v>#REF!</v>
      </c>
      <c r="I158" s="63" t="e">
        <f>SUM(#REF!+#REF!)</f>
        <v>#REF!</v>
      </c>
    </row>
    <row r="159" spans="1:9" ht="12.75" hidden="1">
      <c r="A159" s="169"/>
      <c r="B159" s="169"/>
      <c r="F159" s="170" t="s">
        <v>42</v>
      </c>
      <c r="G159" s="63" t="e">
        <f>SUM(G51+#REF!+#REF!+#REF!)</f>
        <v>#REF!</v>
      </c>
      <c r="H159" s="63" t="e">
        <f>SUM(H51+#REF!+#REF!+#REF!)</f>
        <v>#REF!</v>
      </c>
      <c r="I159" s="63" t="e">
        <f>SUM(I51+#REF!+#REF!+#REF!)</f>
        <v>#REF!</v>
      </c>
    </row>
    <row r="160" spans="1:9" ht="29.25" customHeight="1" hidden="1">
      <c r="A160" s="169"/>
      <c r="B160" s="169"/>
      <c r="F160" s="170" t="s">
        <v>46</v>
      </c>
      <c r="G160" s="173" t="e">
        <f>SUM(G154:G159)</f>
        <v>#REF!</v>
      </c>
      <c r="H160" s="173" t="e">
        <f>SUM(H154:H159)</f>
        <v>#REF!</v>
      </c>
      <c r="I160" s="173" t="e">
        <f>SUM(I154:I159)</f>
        <v>#REF!</v>
      </c>
    </row>
    <row r="161" spans="1:2" ht="12.75">
      <c r="A161" s="169"/>
      <c r="B161" s="169"/>
    </row>
    <row r="162" spans="1:2" ht="12.75">
      <c r="A162" s="169"/>
      <c r="B162" s="169"/>
    </row>
    <row r="163" spans="1:2" ht="12.75">
      <c r="A163" s="169"/>
      <c r="B163" s="169"/>
    </row>
    <row r="164" spans="1:2" ht="12.75">
      <c r="A164" s="169"/>
      <c r="B164" s="169"/>
    </row>
  </sheetData>
  <sheetProtection/>
  <mergeCells count="349">
    <mergeCell ref="J43:N43"/>
    <mergeCell ref="C62:N62"/>
    <mergeCell ref="J58:N58"/>
    <mergeCell ref="C61:F61"/>
    <mergeCell ref="K28:K32"/>
    <mergeCell ref="L28:L32"/>
    <mergeCell ref="N28:N32"/>
    <mergeCell ref="M53:M54"/>
    <mergeCell ref="N53:N54"/>
    <mergeCell ref="D53:D55"/>
    <mergeCell ref="J104:N104"/>
    <mergeCell ref="D117:D118"/>
    <mergeCell ref="K56:K57"/>
    <mergeCell ref="L69:L70"/>
    <mergeCell ref="N69:N70"/>
    <mergeCell ref="L56:L57"/>
    <mergeCell ref="M56:M57"/>
    <mergeCell ref="B114:F114"/>
    <mergeCell ref="J114:N114"/>
    <mergeCell ref="B115:N115"/>
    <mergeCell ref="C63:C66"/>
    <mergeCell ref="M86:M87"/>
    <mergeCell ref="M81:M82"/>
    <mergeCell ref="A87:A88"/>
    <mergeCell ref="B87:B88"/>
    <mergeCell ref="C79:F79"/>
    <mergeCell ref="J79:N79"/>
    <mergeCell ref="C80:N80"/>
    <mergeCell ref="E81:E83"/>
    <mergeCell ref="N81:N82"/>
    <mergeCell ref="J44:J47"/>
    <mergeCell ref="B56:B58"/>
    <mergeCell ref="C56:C58"/>
    <mergeCell ref="D56:D58"/>
    <mergeCell ref="E56:E58"/>
    <mergeCell ref="M63:M65"/>
    <mergeCell ref="J55:N55"/>
    <mergeCell ref="J56:J57"/>
    <mergeCell ref="C49:C52"/>
    <mergeCell ref="D49:D52"/>
    <mergeCell ref="M38:M42"/>
    <mergeCell ref="A59:A60"/>
    <mergeCell ref="B59:B60"/>
    <mergeCell ref="C59:C60"/>
    <mergeCell ref="D59:D60"/>
    <mergeCell ref="E59:E60"/>
    <mergeCell ref="A56:A58"/>
    <mergeCell ref="J60:N60"/>
    <mergeCell ref="A49:A52"/>
    <mergeCell ref="B49:B52"/>
    <mergeCell ref="A151:F151"/>
    <mergeCell ref="A129:A130"/>
    <mergeCell ref="A117:A118"/>
    <mergeCell ref="B117:B118"/>
    <mergeCell ref="C117:C118"/>
    <mergeCell ref="J151:N151"/>
    <mergeCell ref="C119:F119"/>
    <mergeCell ref="J119:N119"/>
    <mergeCell ref="C120:N120"/>
    <mergeCell ref="C125:F125"/>
    <mergeCell ref="J125:N125"/>
    <mergeCell ref="B126:F126"/>
    <mergeCell ref="J126:N126"/>
    <mergeCell ref="B121:B122"/>
    <mergeCell ref="C121:C122"/>
    <mergeCell ref="E117:E118"/>
    <mergeCell ref="J118:N118"/>
    <mergeCell ref="D121:D122"/>
    <mergeCell ref="E121:E122"/>
    <mergeCell ref="J124:N124"/>
    <mergeCell ref="A111:A112"/>
    <mergeCell ref="B111:B112"/>
    <mergeCell ref="C111:C112"/>
    <mergeCell ref="D111:D112"/>
    <mergeCell ref="E111:E112"/>
    <mergeCell ref="J112:N112"/>
    <mergeCell ref="C116:N116"/>
    <mergeCell ref="C105:F105"/>
    <mergeCell ref="C113:F113"/>
    <mergeCell ref="J113:N113"/>
    <mergeCell ref="J108:N108"/>
    <mergeCell ref="C110:N110"/>
    <mergeCell ref="C109:F109"/>
    <mergeCell ref="J109:N109"/>
    <mergeCell ref="B107:B108"/>
    <mergeCell ref="C107:C108"/>
    <mergeCell ref="D107:D108"/>
    <mergeCell ref="E107:E108"/>
    <mergeCell ref="C106:N106"/>
    <mergeCell ref="C100:N100"/>
    <mergeCell ref="I101:I103"/>
    <mergeCell ref="K101:K103"/>
    <mergeCell ref="L101:L103"/>
    <mergeCell ref="M101:M103"/>
    <mergeCell ref="H101:H103"/>
    <mergeCell ref="G101:G103"/>
    <mergeCell ref="J101:J103"/>
    <mergeCell ref="J105:N105"/>
    <mergeCell ref="A101:A104"/>
    <mergeCell ref="B101:B104"/>
    <mergeCell ref="C101:C104"/>
    <mergeCell ref="D101:D104"/>
    <mergeCell ref="E101:E104"/>
    <mergeCell ref="F101:F103"/>
    <mergeCell ref="N101:N103"/>
    <mergeCell ref="A107:A108"/>
    <mergeCell ref="C89:F89"/>
    <mergeCell ref="J89:N89"/>
    <mergeCell ref="C90:N90"/>
    <mergeCell ref="N96:N97"/>
    <mergeCell ref="J98:N98"/>
    <mergeCell ref="C99:F99"/>
    <mergeCell ref="J99:N99"/>
    <mergeCell ref="M96:M97"/>
    <mergeCell ref="C98:E98"/>
    <mergeCell ref="C84:F84"/>
    <mergeCell ref="J84:N84"/>
    <mergeCell ref="C85:N85"/>
    <mergeCell ref="E86:E88"/>
    <mergeCell ref="N86:N87"/>
    <mergeCell ref="C87:C88"/>
    <mergeCell ref="D87:D88"/>
    <mergeCell ref="J88:N88"/>
    <mergeCell ref="A82:A83"/>
    <mergeCell ref="B82:B83"/>
    <mergeCell ref="C82:C83"/>
    <mergeCell ref="D82:D83"/>
    <mergeCell ref="J83:N83"/>
    <mergeCell ref="M76:M77"/>
    <mergeCell ref="C74:F74"/>
    <mergeCell ref="J74:N74"/>
    <mergeCell ref="C75:N75"/>
    <mergeCell ref="A76:A78"/>
    <mergeCell ref="E76:E78"/>
    <mergeCell ref="J78:N78"/>
    <mergeCell ref="N76:N77"/>
    <mergeCell ref="J71:N71"/>
    <mergeCell ref="K69:K70"/>
    <mergeCell ref="M69:M70"/>
    <mergeCell ref="A72:A73"/>
    <mergeCell ref="B72:B73"/>
    <mergeCell ref="C72:C73"/>
    <mergeCell ref="D72:D73"/>
    <mergeCell ref="E72:E73"/>
    <mergeCell ref="J66:N66"/>
    <mergeCell ref="N63:N65"/>
    <mergeCell ref="J63:J65"/>
    <mergeCell ref="K63:K65"/>
    <mergeCell ref="L63:L65"/>
    <mergeCell ref="A69:A71"/>
    <mergeCell ref="B69:B71"/>
    <mergeCell ref="C69:C71"/>
    <mergeCell ref="D69:D71"/>
    <mergeCell ref="E69:E71"/>
    <mergeCell ref="J67:N67"/>
    <mergeCell ref="B127:N127"/>
    <mergeCell ref="C128:N128"/>
    <mergeCell ref="J122:N122"/>
    <mergeCell ref="J73:N73"/>
    <mergeCell ref="C68:N68"/>
    <mergeCell ref="C76:C78"/>
    <mergeCell ref="D76:D78"/>
    <mergeCell ref="B76:B78"/>
    <mergeCell ref="J69:J70"/>
    <mergeCell ref="E49:E52"/>
    <mergeCell ref="C67:F67"/>
    <mergeCell ref="D63:D66"/>
    <mergeCell ref="E63:E66"/>
    <mergeCell ref="A53:A55"/>
    <mergeCell ref="B53:B55"/>
    <mergeCell ref="E53:E55"/>
    <mergeCell ref="C53:C55"/>
    <mergeCell ref="A63:A66"/>
    <mergeCell ref="B63:B66"/>
    <mergeCell ref="A44:A48"/>
    <mergeCell ref="B44:B48"/>
    <mergeCell ref="C44:C48"/>
    <mergeCell ref="D44:D48"/>
    <mergeCell ref="E44:E48"/>
    <mergeCell ref="A123:A124"/>
    <mergeCell ref="B123:B124"/>
    <mergeCell ref="C123:C124"/>
    <mergeCell ref="D123:D124"/>
    <mergeCell ref="E123:E124"/>
    <mergeCell ref="J37:N37"/>
    <mergeCell ref="N38:N42"/>
    <mergeCell ref="J52:N52"/>
    <mergeCell ref="K49:K51"/>
    <mergeCell ref="L49:L51"/>
    <mergeCell ref="M49:M51"/>
    <mergeCell ref="N49:N51"/>
    <mergeCell ref="J38:J42"/>
    <mergeCell ref="K38:K42"/>
    <mergeCell ref="J49:J51"/>
    <mergeCell ref="L38:L42"/>
    <mergeCell ref="B34:B37"/>
    <mergeCell ref="C34:C37"/>
    <mergeCell ref="J48:N48"/>
    <mergeCell ref="N44:N47"/>
    <mergeCell ref="M44:M47"/>
    <mergeCell ref="K44:K47"/>
    <mergeCell ref="L44:L47"/>
    <mergeCell ref="L34:L36"/>
    <mergeCell ref="N34:N36"/>
    <mergeCell ref="D34:D37"/>
    <mergeCell ref="E34:E37"/>
    <mergeCell ref="A38:A43"/>
    <mergeCell ref="B38:B43"/>
    <mergeCell ref="C38:C43"/>
    <mergeCell ref="D38:D43"/>
    <mergeCell ref="A34:A37"/>
    <mergeCell ref="E38:E43"/>
    <mergeCell ref="J20:J21"/>
    <mergeCell ref="L20:L21"/>
    <mergeCell ref="J25:N25"/>
    <mergeCell ref="K23:K24"/>
    <mergeCell ref="L23:L24"/>
    <mergeCell ref="J34:J36"/>
    <mergeCell ref="M34:M36"/>
    <mergeCell ref="M28:M32"/>
    <mergeCell ref="K34:K36"/>
    <mergeCell ref="J28:J32"/>
    <mergeCell ref="A20:A22"/>
    <mergeCell ref="B20:B22"/>
    <mergeCell ref="C20:C22"/>
    <mergeCell ref="D20:D22"/>
    <mergeCell ref="E20:E22"/>
    <mergeCell ref="E28:E33"/>
    <mergeCell ref="A28:A33"/>
    <mergeCell ref="B28:B33"/>
    <mergeCell ref="C28:C33"/>
    <mergeCell ref="D28:D33"/>
    <mergeCell ref="J33:N33"/>
    <mergeCell ref="C26:F26"/>
    <mergeCell ref="J26:N26"/>
    <mergeCell ref="M20:M21"/>
    <mergeCell ref="C27:N27"/>
    <mergeCell ref="A18:A19"/>
    <mergeCell ref="B18:B19"/>
    <mergeCell ref="C18:C19"/>
    <mergeCell ref="N20:N21"/>
    <mergeCell ref="J22:N22"/>
    <mergeCell ref="A16:A17"/>
    <mergeCell ref="B16:B17"/>
    <mergeCell ref="C16:C17"/>
    <mergeCell ref="D12:D15"/>
    <mergeCell ref="E12:E15"/>
    <mergeCell ref="N12:N14"/>
    <mergeCell ref="A12:A15"/>
    <mergeCell ref="B12:B15"/>
    <mergeCell ref="C12:C15"/>
    <mergeCell ref="J12:J14"/>
    <mergeCell ref="L12:L14"/>
    <mergeCell ref="M12:M14"/>
    <mergeCell ref="N23:N24"/>
    <mergeCell ref="D16:D17"/>
    <mergeCell ref="E16:E17"/>
    <mergeCell ref="J17:N17"/>
    <mergeCell ref="E18:E19"/>
    <mergeCell ref="J19:N19"/>
    <mergeCell ref="K20:K21"/>
    <mergeCell ref="M23:M24"/>
    <mergeCell ref="B10:N10"/>
    <mergeCell ref="C11:N11"/>
    <mergeCell ref="A23:A25"/>
    <mergeCell ref="B23:B25"/>
    <mergeCell ref="C23:C25"/>
    <mergeCell ref="D23:D25"/>
    <mergeCell ref="E23:E25"/>
    <mergeCell ref="J23:J24"/>
    <mergeCell ref="J15:N15"/>
    <mergeCell ref="D18:D19"/>
    <mergeCell ref="N7:N9"/>
    <mergeCell ref="G8:G9"/>
    <mergeCell ref="H8:H9"/>
    <mergeCell ref="I8:I9"/>
    <mergeCell ref="J8:J9"/>
    <mergeCell ref="K8:K9"/>
    <mergeCell ref="L8:L9"/>
    <mergeCell ref="M7:M9"/>
    <mergeCell ref="J7:L7"/>
    <mergeCell ref="K12:K14"/>
    <mergeCell ref="D5:N5"/>
    <mergeCell ref="D6:N6"/>
    <mergeCell ref="A7:A9"/>
    <mergeCell ref="B7:B9"/>
    <mergeCell ref="C7:C9"/>
    <mergeCell ref="D7:D9"/>
    <mergeCell ref="E7:E9"/>
    <mergeCell ref="F7:F9"/>
    <mergeCell ref="G7:I7"/>
    <mergeCell ref="J133:N133"/>
    <mergeCell ref="A134:A135"/>
    <mergeCell ref="J61:N61"/>
    <mergeCell ref="N56:N57"/>
    <mergeCell ref="B129:B130"/>
    <mergeCell ref="C129:C130"/>
    <mergeCell ref="D129:D130"/>
    <mergeCell ref="E129:E130"/>
    <mergeCell ref="J130:N130"/>
    <mergeCell ref="A121:A122"/>
    <mergeCell ref="A136:A137"/>
    <mergeCell ref="B136:B137"/>
    <mergeCell ref="C136:C137"/>
    <mergeCell ref="D136:D137"/>
    <mergeCell ref="E136:E137"/>
    <mergeCell ref="A131:A133"/>
    <mergeCell ref="B131:B133"/>
    <mergeCell ref="C131:C133"/>
    <mergeCell ref="D131:D133"/>
    <mergeCell ref="E131:E133"/>
    <mergeCell ref="B134:B135"/>
    <mergeCell ref="C134:C135"/>
    <mergeCell ref="D134:D135"/>
    <mergeCell ref="E134:E135"/>
    <mergeCell ref="J135:N135"/>
    <mergeCell ref="N140:N143"/>
    <mergeCell ref="L140:L143"/>
    <mergeCell ref="M140:M143"/>
    <mergeCell ref="K140:K143"/>
    <mergeCell ref="J137:N137"/>
    <mergeCell ref="C138:F138"/>
    <mergeCell ref="J138:N138"/>
    <mergeCell ref="C139:N139"/>
    <mergeCell ref="A140:A144"/>
    <mergeCell ref="B140:B144"/>
    <mergeCell ref="C140:C144"/>
    <mergeCell ref="D140:D144"/>
    <mergeCell ref="E140:E144"/>
    <mergeCell ref="J144:N144"/>
    <mergeCell ref="J140:J143"/>
    <mergeCell ref="C145:F145"/>
    <mergeCell ref="J145:N145"/>
    <mergeCell ref="A147:A148"/>
    <mergeCell ref="B147:B148"/>
    <mergeCell ref="C147:C148"/>
    <mergeCell ref="D147:D148"/>
    <mergeCell ref="E147:E148"/>
    <mergeCell ref="J148:N148"/>
    <mergeCell ref="B150:F150"/>
    <mergeCell ref="J150:N150"/>
    <mergeCell ref="J131:J132"/>
    <mergeCell ref="K131:K132"/>
    <mergeCell ref="L131:L132"/>
    <mergeCell ref="M131:M132"/>
    <mergeCell ref="N131:N132"/>
    <mergeCell ref="C149:F149"/>
    <mergeCell ref="J149:N149"/>
    <mergeCell ref="C146:N146"/>
  </mergeCells>
  <printOptions/>
  <pageMargins left="0.1968503937007874" right="0" top="0" bottom="0.1968503937007874" header="0.31496062992125984" footer="0.3149606299212598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tabColor theme="0"/>
  </sheetPr>
  <dimension ref="A1:V139"/>
  <sheetViews>
    <sheetView zoomScalePageLayoutView="0" workbookViewId="0" topLeftCell="A1">
      <selection activeCell="K10" sqref="K10:K11"/>
    </sheetView>
  </sheetViews>
  <sheetFormatPr defaultColWidth="9.140625" defaultRowHeight="12.75"/>
  <cols>
    <col min="1" max="1" width="3.8515625" style="65" customWidth="1"/>
    <col min="2" max="2" width="3.7109375" style="65" customWidth="1"/>
    <col min="3" max="4" width="4.00390625" style="65" customWidth="1"/>
    <col min="5" max="5" width="24.140625" style="65" customWidth="1"/>
    <col min="6" max="6" width="9.57421875" style="65" customWidth="1"/>
    <col min="7" max="7" width="7.57421875" style="170" customWidth="1"/>
    <col min="8" max="8" width="9.7109375" style="63" customWidth="1"/>
    <col min="9" max="9" width="9.28125" style="63" customWidth="1"/>
    <col min="10" max="10" width="9.00390625" style="63" customWidth="1"/>
    <col min="11" max="11" width="19.140625" style="65" customWidth="1"/>
    <col min="12" max="12" width="7.7109375" style="65" customWidth="1"/>
    <col min="13" max="13" width="8.00390625" style="65" customWidth="1"/>
    <col min="14" max="14" width="35.28125" style="65" customWidth="1"/>
    <col min="15" max="15" width="30.421875" style="65" customWidth="1"/>
    <col min="16" max="16" width="0" style="64" hidden="1" customWidth="1"/>
    <col min="17" max="17" width="0" style="65" hidden="1" customWidth="1"/>
    <col min="18" max="18" width="18.140625" style="65" hidden="1" customWidth="1"/>
    <col min="19" max="19" width="15.00390625" style="65" customWidth="1"/>
    <col min="20" max="16384" width="9.140625" style="65" customWidth="1"/>
  </cols>
  <sheetData>
    <row r="1" ht="15">
      <c r="O1" s="3569" t="s">
        <v>1717</v>
      </c>
    </row>
    <row r="2" ht="15">
      <c r="O2" s="3569" t="s">
        <v>1722</v>
      </c>
    </row>
    <row r="3" ht="15">
      <c r="O3" s="3569" t="s">
        <v>1719</v>
      </c>
    </row>
    <row r="4" ht="15">
      <c r="O4" s="3569" t="s">
        <v>1723</v>
      </c>
    </row>
    <row r="5" spans="1:22" ht="12.75" customHeight="1">
      <c r="A5" s="95"/>
      <c r="B5" s="95"/>
      <c r="C5" s="95"/>
      <c r="D5" s="95"/>
      <c r="E5" s="2596" t="s">
        <v>776</v>
      </c>
      <c r="F5" s="2596"/>
      <c r="G5" s="2596"/>
      <c r="H5" s="2596"/>
      <c r="I5" s="2596"/>
      <c r="J5" s="2596"/>
      <c r="K5" s="2596"/>
      <c r="L5" s="2596"/>
      <c r="M5" s="2596"/>
      <c r="N5" s="420"/>
      <c r="O5" s="18"/>
      <c r="P5" s="62"/>
      <c r="Q5" s="2"/>
      <c r="R5" s="2"/>
      <c r="S5" s="2"/>
      <c r="T5" s="2"/>
      <c r="U5" s="2"/>
      <c r="V5" s="2"/>
    </row>
    <row r="6" spans="1:22" ht="12.75" customHeight="1">
      <c r="A6" s="95"/>
      <c r="B6" s="95"/>
      <c r="C6" s="95"/>
      <c r="D6" s="95"/>
      <c r="E6" s="2596" t="s">
        <v>131</v>
      </c>
      <c r="F6" s="2596"/>
      <c r="G6" s="2596"/>
      <c r="H6" s="2596"/>
      <c r="I6" s="2596"/>
      <c r="J6" s="2596"/>
      <c r="K6" s="2596"/>
      <c r="L6" s="95"/>
      <c r="M6" s="95"/>
      <c r="N6" s="95"/>
      <c r="O6" s="18"/>
      <c r="P6" s="62"/>
      <c r="Q6" s="2"/>
      <c r="R6" s="2"/>
      <c r="S6" s="2"/>
      <c r="T6" s="2"/>
      <c r="U6" s="2"/>
      <c r="V6" s="2"/>
    </row>
    <row r="7" spans="1:15" ht="15.75">
      <c r="A7" s="18"/>
      <c r="B7" s="18"/>
      <c r="C7" s="18"/>
      <c r="D7" s="18"/>
      <c r="E7" s="3481" t="s">
        <v>784</v>
      </c>
      <c r="F7" s="3481"/>
      <c r="G7" s="3481"/>
      <c r="H7" s="3481"/>
      <c r="I7" s="3481"/>
      <c r="J7" s="3481"/>
      <c r="K7" s="3481"/>
      <c r="L7" s="3481"/>
      <c r="M7" s="19"/>
      <c r="N7" s="19"/>
      <c r="O7" s="18"/>
    </row>
    <row r="8" spans="1:15" ht="15.75">
      <c r="A8" s="444"/>
      <c r="B8" s="444"/>
      <c r="C8" s="444"/>
      <c r="D8" s="444"/>
      <c r="E8" s="444"/>
      <c r="F8" s="444"/>
      <c r="G8" s="445"/>
      <c r="H8" s="25"/>
      <c r="I8" s="25"/>
      <c r="J8" s="25"/>
      <c r="K8" s="18"/>
      <c r="L8" s="18"/>
      <c r="M8" s="18"/>
      <c r="N8" s="18"/>
      <c r="O8" s="18"/>
    </row>
    <row r="9" spans="1:15" ht="15.75" customHeight="1">
      <c r="A9" s="1821" t="s">
        <v>0</v>
      </c>
      <c r="B9" s="3462" t="s">
        <v>1</v>
      </c>
      <c r="C9" s="1821" t="s">
        <v>2</v>
      </c>
      <c r="D9" s="3485" t="s">
        <v>72</v>
      </c>
      <c r="E9" s="3463" t="s">
        <v>3</v>
      </c>
      <c r="F9" s="1821" t="s">
        <v>4</v>
      </c>
      <c r="G9" s="1821" t="s">
        <v>5</v>
      </c>
      <c r="H9" s="3483" t="s">
        <v>450</v>
      </c>
      <c r="I9" s="3483"/>
      <c r="J9" s="3483"/>
      <c r="K9" s="3484" t="s">
        <v>132</v>
      </c>
      <c r="L9" s="3484"/>
      <c r="M9" s="3484"/>
      <c r="N9" s="3478" t="s">
        <v>582</v>
      </c>
      <c r="O9" s="3463" t="s">
        <v>7</v>
      </c>
    </row>
    <row r="10" spans="1:15" ht="12.75" customHeight="1">
      <c r="A10" s="1821"/>
      <c r="B10" s="1821"/>
      <c r="C10" s="1821"/>
      <c r="D10" s="3485"/>
      <c r="E10" s="3463"/>
      <c r="F10" s="1821"/>
      <c r="G10" s="1821"/>
      <c r="H10" s="3477" t="s">
        <v>667</v>
      </c>
      <c r="I10" s="3477" t="s">
        <v>668</v>
      </c>
      <c r="J10" s="3477" t="s">
        <v>669</v>
      </c>
      <c r="K10" s="3463" t="s">
        <v>8</v>
      </c>
      <c r="L10" s="3476" t="s">
        <v>9</v>
      </c>
      <c r="M10" s="3476" t="s">
        <v>10</v>
      </c>
      <c r="N10" s="3479"/>
      <c r="O10" s="3463"/>
    </row>
    <row r="11" spans="1:15" ht="179.25" customHeight="1">
      <c r="A11" s="1821"/>
      <c r="B11" s="1821"/>
      <c r="C11" s="1821"/>
      <c r="D11" s="3485"/>
      <c r="E11" s="3463"/>
      <c r="F11" s="1821"/>
      <c r="G11" s="1821"/>
      <c r="H11" s="3477"/>
      <c r="I11" s="3477"/>
      <c r="J11" s="3477"/>
      <c r="K11" s="3463"/>
      <c r="L11" s="3476"/>
      <c r="M11" s="3476"/>
      <c r="N11" s="3480"/>
      <c r="O11" s="3463"/>
    </row>
    <row r="12" spans="1:16" s="176" customFormat="1" ht="17.25" customHeight="1">
      <c r="A12" s="3486" t="s">
        <v>1039</v>
      </c>
      <c r="B12" s="3487"/>
      <c r="C12" s="3487"/>
      <c r="D12" s="3487"/>
      <c r="E12" s="3487"/>
      <c r="F12" s="3487"/>
      <c r="G12" s="3487"/>
      <c r="H12" s="3487"/>
      <c r="I12" s="3487"/>
      <c r="J12" s="3487"/>
      <c r="K12" s="3487"/>
      <c r="L12" s="3487"/>
      <c r="M12" s="3487"/>
      <c r="N12" s="3487"/>
      <c r="O12" s="3488"/>
      <c r="P12" s="175"/>
    </row>
    <row r="13" spans="1:16" s="174" customFormat="1" ht="16.5" customHeight="1">
      <c r="A13" s="417" t="s">
        <v>11</v>
      </c>
      <c r="B13" s="3482" t="s">
        <v>133</v>
      </c>
      <c r="C13" s="3482"/>
      <c r="D13" s="3482"/>
      <c r="E13" s="3482"/>
      <c r="F13" s="3482"/>
      <c r="G13" s="3482"/>
      <c r="H13" s="3482"/>
      <c r="I13" s="3482"/>
      <c r="J13" s="3482"/>
      <c r="K13" s="240"/>
      <c r="L13" s="423"/>
      <c r="M13" s="423"/>
      <c r="N13" s="423"/>
      <c r="O13" s="240"/>
      <c r="P13" s="66"/>
    </row>
    <row r="14" spans="1:16" s="174" customFormat="1" ht="16.5" customHeight="1">
      <c r="A14" s="417" t="s">
        <v>11</v>
      </c>
      <c r="B14" s="248" t="s">
        <v>11</v>
      </c>
      <c r="C14" s="1776" t="s">
        <v>134</v>
      </c>
      <c r="D14" s="1777"/>
      <c r="E14" s="1777"/>
      <c r="F14" s="1777"/>
      <c r="G14" s="1777"/>
      <c r="H14" s="1777"/>
      <c r="I14" s="1777"/>
      <c r="J14" s="1777"/>
      <c r="K14" s="1777"/>
      <c r="L14" s="1777"/>
      <c r="M14" s="1777"/>
      <c r="N14" s="1777"/>
      <c r="O14" s="1778"/>
      <c r="P14" s="66" t="s">
        <v>135</v>
      </c>
    </row>
    <row r="15" spans="1:19" ht="31.5" customHeight="1">
      <c r="A15" s="1751" t="s">
        <v>11</v>
      </c>
      <c r="B15" s="3547" t="s">
        <v>11</v>
      </c>
      <c r="C15" s="3548" t="s">
        <v>11</v>
      </c>
      <c r="D15" s="3492"/>
      <c r="E15" s="3489" t="s">
        <v>136</v>
      </c>
      <c r="F15" s="3430" t="s">
        <v>137</v>
      </c>
      <c r="G15" s="443" t="s">
        <v>15</v>
      </c>
      <c r="H15" s="483">
        <v>4355.6</v>
      </c>
      <c r="I15" s="446">
        <v>4353.8</v>
      </c>
      <c r="J15" s="567">
        <v>3934.1</v>
      </c>
      <c r="K15" s="69" t="s">
        <v>138</v>
      </c>
      <c r="L15" s="305">
        <v>167</v>
      </c>
      <c r="M15" s="616">
        <v>167</v>
      </c>
      <c r="N15" s="305"/>
      <c r="O15" s="2042"/>
      <c r="P15" s="177" t="s">
        <v>139</v>
      </c>
      <c r="S15" s="65">
        <v>1</v>
      </c>
    </row>
    <row r="16" spans="1:16" ht="29.25" customHeight="1">
      <c r="A16" s="1752"/>
      <c r="B16" s="1837"/>
      <c r="C16" s="1839"/>
      <c r="D16" s="3493"/>
      <c r="E16" s="3490"/>
      <c r="F16" s="3430"/>
      <c r="G16" s="443" t="s">
        <v>502</v>
      </c>
      <c r="H16" s="484">
        <v>36.8</v>
      </c>
      <c r="I16" s="446">
        <v>36.8</v>
      </c>
      <c r="J16" s="567">
        <v>36.8</v>
      </c>
      <c r="K16" s="69" t="s">
        <v>1029</v>
      </c>
      <c r="L16" s="441">
        <v>1</v>
      </c>
      <c r="M16" s="616">
        <v>1</v>
      </c>
      <c r="N16" s="305"/>
      <c r="O16" s="2042"/>
      <c r="P16" s="177"/>
    </row>
    <row r="17" spans="1:18" ht="63">
      <c r="A17" s="1752"/>
      <c r="B17" s="1837"/>
      <c r="C17" s="1839"/>
      <c r="D17" s="3493"/>
      <c r="E17" s="3490"/>
      <c r="F17" s="3430"/>
      <c r="G17" s="443" t="s">
        <v>33</v>
      </c>
      <c r="H17" s="446">
        <v>65.1</v>
      </c>
      <c r="I17" s="446">
        <v>78.4</v>
      </c>
      <c r="J17" s="567">
        <v>78.4</v>
      </c>
      <c r="K17" s="69" t="s">
        <v>140</v>
      </c>
      <c r="L17" s="442">
        <v>82</v>
      </c>
      <c r="M17" s="616">
        <v>85</v>
      </c>
      <c r="N17" s="305"/>
      <c r="O17" s="2042"/>
      <c r="P17" s="177" t="s">
        <v>141</v>
      </c>
      <c r="R17" s="65" t="s">
        <v>142</v>
      </c>
    </row>
    <row r="18" spans="1:15" ht="64.5" customHeight="1">
      <c r="A18" s="1752"/>
      <c r="B18" s="1837"/>
      <c r="C18" s="1839"/>
      <c r="D18" s="3493"/>
      <c r="E18" s="3490"/>
      <c r="F18" s="3430"/>
      <c r="G18" s="3495"/>
      <c r="H18" s="3498"/>
      <c r="I18" s="3498"/>
      <c r="J18" s="3427"/>
      <c r="K18" s="440" t="s">
        <v>1700</v>
      </c>
      <c r="L18" s="442">
        <v>71000</v>
      </c>
      <c r="M18" s="624">
        <v>50000</v>
      </c>
      <c r="N18" s="447"/>
      <c r="O18" s="498" t="s">
        <v>1701</v>
      </c>
    </row>
    <row r="19" spans="1:15" ht="63" customHeight="1">
      <c r="A19" s="1752"/>
      <c r="B19" s="1837"/>
      <c r="C19" s="1839"/>
      <c r="D19" s="3493"/>
      <c r="E19" s="3490"/>
      <c r="F19" s="3430"/>
      <c r="G19" s="3496"/>
      <c r="H19" s="3499"/>
      <c r="I19" s="3499"/>
      <c r="J19" s="3428"/>
      <c r="K19" s="440" t="s">
        <v>1702</v>
      </c>
      <c r="L19" s="442">
        <v>100</v>
      </c>
      <c r="M19" s="622">
        <v>100</v>
      </c>
      <c r="N19" s="447"/>
      <c r="O19" s="447"/>
    </row>
    <row r="20" spans="1:15" ht="31.5">
      <c r="A20" s="1752"/>
      <c r="B20" s="1837"/>
      <c r="C20" s="1839"/>
      <c r="D20" s="3493"/>
      <c r="E20" s="3490"/>
      <c r="F20" s="3430"/>
      <c r="G20" s="3496"/>
      <c r="H20" s="3499"/>
      <c r="I20" s="3499"/>
      <c r="J20" s="3428"/>
      <c r="K20" s="440" t="s">
        <v>1030</v>
      </c>
      <c r="L20" s="442">
        <v>250</v>
      </c>
      <c r="M20" s="624">
        <v>240</v>
      </c>
      <c r="N20" s="447"/>
      <c r="O20" s="447"/>
    </row>
    <row r="21" spans="1:15" ht="49.5" customHeight="1">
      <c r="A21" s="1752"/>
      <c r="B21" s="1837"/>
      <c r="C21" s="1839"/>
      <c r="D21" s="3493"/>
      <c r="E21" s="3490"/>
      <c r="F21" s="3430"/>
      <c r="G21" s="3496"/>
      <c r="H21" s="3499"/>
      <c r="I21" s="3499"/>
      <c r="J21" s="3428"/>
      <c r="K21" s="440" t="s">
        <v>1031</v>
      </c>
      <c r="L21" s="442">
        <v>1</v>
      </c>
      <c r="M21" s="622">
        <v>1</v>
      </c>
      <c r="N21" s="447"/>
      <c r="O21" s="447"/>
    </row>
    <row r="22" spans="1:15" ht="47.25">
      <c r="A22" s="1752"/>
      <c r="B22" s="1837"/>
      <c r="C22" s="1839"/>
      <c r="D22" s="3493"/>
      <c r="E22" s="3490"/>
      <c r="F22" s="3430"/>
      <c r="G22" s="3496"/>
      <c r="H22" s="3499"/>
      <c r="I22" s="3499"/>
      <c r="J22" s="3428"/>
      <c r="K22" s="440" t="s">
        <v>1032</v>
      </c>
      <c r="L22" s="442">
        <v>4</v>
      </c>
      <c r="M22" s="623">
        <v>0</v>
      </c>
      <c r="N22" s="447"/>
      <c r="O22" s="498" t="s">
        <v>1698</v>
      </c>
    </row>
    <row r="23" spans="1:15" ht="30" customHeight="1">
      <c r="A23" s="1752"/>
      <c r="B23" s="1837"/>
      <c r="C23" s="1839"/>
      <c r="D23" s="3493"/>
      <c r="E23" s="3490"/>
      <c r="F23" s="3430"/>
      <c r="G23" s="3496"/>
      <c r="H23" s="3499"/>
      <c r="I23" s="3499"/>
      <c r="J23" s="3428"/>
      <c r="K23" s="440" t="s">
        <v>1033</v>
      </c>
      <c r="L23" s="442">
        <v>40</v>
      </c>
      <c r="M23" s="622">
        <v>70</v>
      </c>
      <c r="N23" s="447"/>
      <c r="O23" s="447"/>
    </row>
    <row r="24" spans="1:15" ht="30.75" customHeight="1">
      <c r="A24" s="1752"/>
      <c r="B24" s="1837"/>
      <c r="C24" s="1839"/>
      <c r="D24" s="3493"/>
      <c r="E24" s="3490"/>
      <c r="F24" s="3430"/>
      <c r="G24" s="3496"/>
      <c r="H24" s="3499"/>
      <c r="I24" s="3499"/>
      <c r="J24" s="3428"/>
      <c r="K24" s="440" t="s">
        <v>1034</v>
      </c>
      <c r="L24" s="442">
        <v>10</v>
      </c>
      <c r="M24" s="622">
        <v>21</v>
      </c>
      <c r="N24" s="447"/>
      <c r="O24" s="447"/>
    </row>
    <row r="25" spans="1:15" ht="30" customHeight="1">
      <c r="A25" s="1752"/>
      <c r="B25" s="1837"/>
      <c r="C25" s="1839"/>
      <c r="D25" s="3493"/>
      <c r="E25" s="3490"/>
      <c r="F25" s="3430"/>
      <c r="G25" s="3496"/>
      <c r="H25" s="3499"/>
      <c r="I25" s="3499"/>
      <c r="J25" s="3428"/>
      <c r="K25" s="440" t="s">
        <v>1035</v>
      </c>
      <c r="L25" s="442">
        <v>3</v>
      </c>
      <c r="M25" s="622">
        <v>5</v>
      </c>
      <c r="N25" s="447"/>
      <c r="O25" s="447"/>
    </row>
    <row r="26" spans="1:15" ht="31.5">
      <c r="A26" s="1752"/>
      <c r="B26" s="1837"/>
      <c r="C26" s="1839"/>
      <c r="D26" s="3493"/>
      <c r="E26" s="3490"/>
      <c r="F26" s="3430"/>
      <c r="G26" s="3496"/>
      <c r="H26" s="3499"/>
      <c r="I26" s="3499"/>
      <c r="J26" s="3428"/>
      <c r="K26" s="440" t="s">
        <v>1036</v>
      </c>
      <c r="L26" s="442">
        <v>1</v>
      </c>
      <c r="M26" s="622">
        <v>2</v>
      </c>
      <c r="N26" s="447"/>
      <c r="O26" s="447"/>
    </row>
    <row r="27" spans="1:15" ht="33" customHeight="1">
      <c r="A27" s="1752"/>
      <c r="B27" s="1837"/>
      <c r="C27" s="1839"/>
      <c r="D27" s="3493"/>
      <c r="E27" s="3490"/>
      <c r="F27" s="3430"/>
      <c r="G27" s="3496"/>
      <c r="H27" s="3499"/>
      <c r="I27" s="3499"/>
      <c r="J27" s="3428"/>
      <c r="K27" s="440" t="s">
        <v>1037</v>
      </c>
      <c r="L27" s="442">
        <v>298</v>
      </c>
      <c r="M27" s="622">
        <v>300</v>
      </c>
      <c r="N27" s="447"/>
      <c r="O27" s="447"/>
    </row>
    <row r="28" spans="1:15" ht="35.25" customHeight="1">
      <c r="A28" s="1752"/>
      <c r="B28" s="1837"/>
      <c r="C28" s="1839"/>
      <c r="D28" s="3493"/>
      <c r="E28" s="3490"/>
      <c r="F28" s="3430"/>
      <c r="G28" s="3497"/>
      <c r="H28" s="3500"/>
      <c r="I28" s="3500"/>
      <c r="J28" s="3429"/>
      <c r="K28" s="440" t="s">
        <v>1038</v>
      </c>
      <c r="L28" s="442">
        <v>40</v>
      </c>
      <c r="M28" s="624">
        <v>0</v>
      </c>
      <c r="N28" s="447"/>
      <c r="O28" s="498" t="s">
        <v>1699</v>
      </c>
    </row>
    <row r="29" spans="1:15" ht="24" customHeight="1">
      <c r="A29" s="1752"/>
      <c r="B29" s="1837"/>
      <c r="C29" s="1839"/>
      <c r="D29" s="3494"/>
      <c r="E29" s="3491"/>
      <c r="F29" s="3430"/>
      <c r="G29" s="485" t="s">
        <v>26</v>
      </c>
      <c r="H29" s="486">
        <f>SUM(H15:H17)</f>
        <v>4457.500000000001</v>
      </c>
      <c r="I29" s="486">
        <f>SUM(I15:I17)</f>
        <v>4469</v>
      </c>
      <c r="J29" s="486">
        <f>SUM(J15:J17)</f>
        <v>4049.3</v>
      </c>
      <c r="K29" s="3436"/>
      <c r="L29" s="3437"/>
      <c r="M29" s="3437"/>
      <c r="N29" s="3437"/>
      <c r="O29" s="3438"/>
    </row>
    <row r="30" spans="1:16" ht="22.5" customHeight="1">
      <c r="A30" s="1845" t="s">
        <v>11</v>
      </c>
      <c r="B30" s="1846" t="s">
        <v>11</v>
      </c>
      <c r="C30" s="3464" t="s">
        <v>17</v>
      </c>
      <c r="D30" s="3549"/>
      <c r="E30" s="2042" t="s">
        <v>1040</v>
      </c>
      <c r="F30" s="3430" t="s">
        <v>137</v>
      </c>
      <c r="G30" s="3440" t="s">
        <v>15</v>
      </c>
      <c r="H30" s="3439">
        <v>377.5</v>
      </c>
      <c r="I30" s="3439">
        <v>377.5</v>
      </c>
      <c r="J30" s="3439">
        <v>365.4</v>
      </c>
      <c r="K30" s="448" t="s">
        <v>646</v>
      </c>
      <c r="L30" s="307">
        <v>31</v>
      </c>
      <c r="M30" s="600">
        <v>31</v>
      </c>
      <c r="N30" s="3432"/>
      <c r="O30" s="3501"/>
      <c r="P30" s="64" t="s">
        <v>135</v>
      </c>
    </row>
    <row r="31" spans="1:15" ht="41.25" customHeight="1">
      <c r="A31" s="1845"/>
      <c r="B31" s="1846"/>
      <c r="C31" s="3464"/>
      <c r="D31" s="3550"/>
      <c r="E31" s="2042"/>
      <c r="F31" s="3430"/>
      <c r="G31" s="3440"/>
      <c r="H31" s="3439"/>
      <c r="I31" s="3439"/>
      <c r="J31" s="3439"/>
      <c r="K31" s="448" t="s">
        <v>645</v>
      </c>
      <c r="L31" s="305">
        <v>8</v>
      </c>
      <c r="M31" s="616">
        <v>8</v>
      </c>
      <c r="N31" s="3433"/>
      <c r="O31" s="3501"/>
    </row>
    <row r="32" spans="1:15" ht="30" customHeight="1">
      <c r="A32" s="1845"/>
      <c r="B32" s="1846"/>
      <c r="C32" s="3464"/>
      <c r="D32" s="3475"/>
      <c r="E32" s="2042"/>
      <c r="F32" s="3430"/>
      <c r="G32" s="487" t="s">
        <v>26</v>
      </c>
      <c r="H32" s="488">
        <f>H30</f>
        <v>377.5</v>
      </c>
      <c r="I32" s="488">
        <f>I30</f>
        <v>377.5</v>
      </c>
      <c r="J32" s="488">
        <f>J30</f>
        <v>365.4</v>
      </c>
      <c r="K32" s="3436"/>
      <c r="L32" s="3437"/>
      <c r="M32" s="3437"/>
      <c r="N32" s="3437"/>
      <c r="O32" s="3438"/>
    </row>
    <row r="33" spans="1:16" ht="29.25" customHeight="1">
      <c r="A33" s="1845" t="s">
        <v>11</v>
      </c>
      <c r="B33" s="1846" t="s">
        <v>11</v>
      </c>
      <c r="C33" s="3464" t="s">
        <v>34</v>
      </c>
      <c r="D33" s="3474"/>
      <c r="E33" s="2042" t="s">
        <v>144</v>
      </c>
      <c r="F33" s="3430" t="s">
        <v>137</v>
      </c>
      <c r="G33" s="470" t="s">
        <v>15</v>
      </c>
      <c r="H33" s="463">
        <v>227.8</v>
      </c>
      <c r="I33" s="463">
        <v>227.8</v>
      </c>
      <c r="J33" s="615">
        <v>216.3</v>
      </c>
      <c r="K33" s="3431" t="s">
        <v>647</v>
      </c>
      <c r="L33" s="3434">
        <v>10</v>
      </c>
      <c r="M33" s="3502">
        <v>10</v>
      </c>
      <c r="N33" s="3434"/>
      <c r="O33" s="3504"/>
      <c r="P33" s="64" t="s">
        <v>135</v>
      </c>
    </row>
    <row r="34" spans="1:15" ht="29.25" customHeight="1">
      <c r="A34" s="1845"/>
      <c r="B34" s="1846"/>
      <c r="C34" s="3464"/>
      <c r="D34" s="3550"/>
      <c r="E34" s="2042"/>
      <c r="F34" s="3430"/>
      <c r="G34" s="470" t="s">
        <v>33</v>
      </c>
      <c r="H34" s="463">
        <v>10.9</v>
      </c>
      <c r="I34" s="463">
        <v>10.9</v>
      </c>
      <c r="J34" s="615">
        <v>10.9</v>
      </c>
      <c r="K34" s="3431"/>
      <c r="L34" s="3435"/>
      <c r="M34" s="3503"/>
      <c r="N34" s="3435"/>
      <c r="O34" s="3505"/>
    </row>
    <row r="35" spans="1:15" ht="18" customHeight="1">
      <c r="A35" s="1845"/>
      <c r="B35" s="1846"/>
      <c r="C35" s="3464"/>
      <c r="D35" s="3475"/>
      <c r="E35" s="2042"/>
      <c r="F35" s="3430"/>
      <c r="G35" s="472" t="s">
        <v>26</v>
      </c>
      <c r="H35" s="450">
        <f>SUM(H33:H34)</f>
        <v>238.70000000000002</v>
      </c>
      <c r="I35" s="450">
        <f>SUM(I33:I34)</f>
        <v>238.70000000000002</v>
      </c>
      <c r="J35" s="450">
        <f>SUM(J33:J34)</f>
        <v>227.20000000000002</v>
      </c>
      <c r="K35" s="3465"/>
      <c r="L35" s="3466"/>
      <c r="M35" s="3466"/>
      <c r="N35" s="3466"/>
      <c r="O35" s="3467"/>
    </row>
    <row r="36" spans="1:16" ht="37.5" customHeight="1">
      <c r="A36" s="1845" t="s">
        <v>11</v>
      </c>
      <c r="B36" s="1846" t="s">
        <v>11</v>
      </c>
      <c r="C36" s="3464" t="s">
        <v>25</v>
      </c>
      <c r="D36" s="3474"/>
      <c r="E36" s="2042" t="s">
        <v>145</v>
      </c>
      <c r="F36" s="3430" t="s">
        <v>137</v>
      </c>
      <c r="G36" s="470" t="s">
        <v>32</v>
      </c>
      <c r="H36" s="313">
        <v>1</v>
      </c>
      <c r="I36" s="313">
        <v>1</v>
      </c>
      <c r="J36" s="313">
        <v>0.3</v>
      </c>
      <c r="K36" s="448"/>
      <c r="L36" s="305"/>
      <c r="M36" s="616"/>
      <c r="N36" s="305"/>
      <c r="O36" s="301"/>
      <c r="P36" s="64" t="s">
        <v>135</v>
      </c>
    </row>
    <row r="37" spans="1:15" ht="18" customHeight="1">
      <c r="A37" s="1845"/>
      <c r="B37" s="1846"/>
      <c r="C37" s="3464"/>
      <c r="D37" s="3475"/>
      <c r="E37" s="2042"/>
      <c r="F37" s="3430"/>
      <c r="G37" s="449" t="s">
        <v>26</v>
      </c>
      <c r="H37" s="450">
        <f>H36</f>
        <v>1</v>
      </c>
      <c r="I37" s="450">
        <f>I36</f>
        <v>1</v>
      </c>
      <c r="J37" s="450">
        <f>J36</f>
        <v>0.3</v>
      </c>
      <c r="K37" s="3465"/>
      <c r="L37" s="3466"/>
      <c r="M37" s="3466"/>
      <c r="N37" s="3466"/>
      <c r="O37" s="3467"/>
    </row>
    <row r="38" spans="1:16" s="174" customFormat="1" ht="25.5" customHeight="1">
      <c r="A38" s="27" t="s">
        <v>11</v>
      </c>
      <c r="B38" s="28" t="s">
        <v>11</v>
      </c>
      <c r="C38" s="3454" t="s">
        <v>27</v>
      </c>
      <c r="D38" s="3455"/>
      <c r="E38" s="3455"/>
      <c r="F38" s="3455"/>
      <c r="G38" s="3456"/>
      <c r="H38" s="60">
        <f>SUM(H29+H32+H35+H37)</f>
        <v>5074.700000000001</v>
      </c>
      <c r="I38" s="60">
        <f>SUM(I29+I32+I35+I37)</f>
        <v>5086.2</v>
      </c>
      <c r="J38" s="60">
        <f>SUM(J29+J32+J35+J37)</f>
        <v>4642.2</v>
      </c>
      <c r="K38" s="3468"/>
      <c r="L38" s="3469"/>
      <c r="M38" s="3469"/>
      <c r="N38" s="3469"/>
      <c r="O38" s="3470"/>
      <c r="P38" s="66"/>
    </row>
    <row r="39" spans="1:16" s="174" customFormat="1" ht="30" customHeight="1">
      <c r="A39" s="27" t="s">
        <v>11</v>
      </c>
      <c r="B39" s="28" t="s">
        <v>17</v>
      </c>
      <c r="C39" s="1776" t="s">
        <v>146</v>
      </c>
      <c r="D39" s="1777"/>
      <c r="E39" s="1777"/>
      <c r="F39" s="1777"/>
      <c r="G39" s="1777"/>
      <c r="H39" s="1777"/>
      <c r="I39" s="1777"/>
      <c r="J39" s="1777"/>
      <c r="K39" s="1777"/>
      <c r="L39" s="1777"/>
      <c r="M39" s="1777"/>
      <c r="N39" s="1777"/>
      <c r="O39" s="1778"/>
      <c r="P39" s="66"/>
    </row>
    <row r="40" spans="1:16" ht="42.75" customHeight="1">
      <c r="A40" s="1850" t="s">
        <v>11</v>
      </c>
      <c r="B40" s="1754" t="s">
        <v>17</v>
      </c>
      <c r="C40" s="3443" t="s">
        <v>11</v>
      </c>
      <c r="D40" s="3281"/>
      <c r="E40" s="1810" t="s">
        <v>147</v>
      </c>
      <c r="F40" s="3430" t="s">
        <v>650</v>
      </c>
      <c r="G40" s="473" t="s">
        <v>969</v>
      </c>
      <c r="H40" s="427">
        <v>15.1</v>
      </c>
      <c r="I40" s="427">
        <v>15.1</v>
      </c>
      <c r="J40" s="451">
        <v>15.1</v>
      </c>
      <c r="K40" s="3506"/>
      <c r="L40" s="3507"/>
      <c r="M40" s="3507"/>
      <c r="N40" s="3507"/>
      <c r="O40" s="3508"/>
      <c r="P40" s="64" t="s">
        <v>135</v>
      </c>
    </row>
    <row r="41" spans="1:15" ht="24" customHeight="1">
      <c r="A41" s="1850"/>
      <c r="B41" s="1754"/>
      <c r="C41" s="3443"/>
      <c r="D41" s="3283"/>
      <c r="E41" s="1810"/>
      <c r="F41" s="3430"/>
      <c r="G41" s="472" t="s">
        <v>26</v>
      </c>
      <c r="H41" s="450">
        <f>H40</f>
        <v>15.1</v>
      </c>
      <c r="I41" s="450">
        <f>I40</f>
        <v>15.1</v>
      </c>
      <c r="J41" s="450">
        <f>J40</f>
        <v>15.1</v>
      </c>
      <c r="K41" s="3471"/>
      <c r="L41" s="3472"/>
      <c r="M41" s="3472"/>
      <c r="N41" s="3472"/>
      <c r="O41" s="3473"/>
    </row>
    <row r="42" spans="1:16" ht="39.75" customHeight="1">
      <c r="A42" s="1850" t="s">
        <v>11</v>
      </c>
      <c r="B42" s="1754" t="s">
        <v>17</v>
      </c>
      <c r="C42" s="3443" t="s">
        <v>17</v>
      </c>
      <c r="D42" s="3281"/>
      <c r="E42" s="1810" t="s">
        <v>148</v>
      </c>
      <c r="F42" s="1821" t="s">
        <v>650</v>
      </c>
      <c r="G42" s="473" t="s">
        <v>969</v>
      </c>
      <c r="H42" s="427">
        <v>0.5</v>
      </c>
      <c r="I42" s="427">
        <v>0.5</v>
      </c>
      <c r="J42" s="427">
        <v>0.5</v>
      </c>
      <c r="K42" s="3506"/>
      <c r="L42" s="3507"/>
      <c r="M42" s="3507"/>
      <c r="N42" s="3507"/>
      <c r="O42" s="3508"/>
      <c r="P42" s="64" t="s">
        <v>135</v>
      </c>
    </row>
    <row r="43" spans="1:15" ht="16.5" customHeight="1">
      <c r="A43" s="1850"/>
      <c r="B43" s="1754"/>
      <c r="C43" s="3443"/>
      <c r="D43" s="3283"/>
      <c r="E43" s="1810"/>
      <c r="F43" s="1821"/>
      <c r="G43" s="472" t="s">
        <v>26</v>
      </c>
      <c r="H43" s="450">
        <f>H42</f>
        <v>0.5</v>
      </c>
      <c r="I43" s="450">
        <f>I42</f>
        <v>0.5</v>
      </c>
      <c r="J43" s="450">
        <f>J42</f>
        <v>0.5</v>
      </c>
      <c r="K43" s="3471"/>
      <c r="L43" s="3472"/>
      <c r="M43" s="3472"/>
      <c r="N43" s="3472"/>
      <c r="O43" s="3473"/>
    </row>
    <row r="44" spans="1:16" ht="39.75" customHeight="1">
      <c r="A44" s="1850" t="s">
        <v>11</v>
      </c>
      <c r="B44" s="1754" t="s">
        <v>17</v>
      </c>
      <c r="C44" s="3443" t="s">
        <v>34</v>
      </c>
      <c r="D44" s="3281"/>
      <c r="E44" s="3457" t="s">
        <v>149</v>
      </c>
      <c r="F44" s="1821" t="s">
        <v>661</v>
      </c>
      <c r="G44" s="473" t="s">
        <v>969</v>
      </c>
      <c r="H44" s="94">
        <v>30.8</v>
      </c>
      <c r="I44" s="94">
        <v>30.8</v>
      </c>
      <c r="J44" s="94">
        <v>30.8</v>
      </c>
      <c r="K44" s="3551"/>
      <c r="L44" s="3552"/>
      <c r="M44" s="3552"/>
      <c r="N44" s="3552"/>
      <c r="O44" s="3553"/>
      <c r="P44" s="64" t="s">
        <v>135</v>
      </c>
    </row>
    <row r="45" spans="1:15" ht="17.25" customHeight="1">
      <c r="A45" s="1850"/>
      <c r="B45" s="1754"/>
      <c r="C45" s="3443"/>
      <c r="D45" s="3283"/>
      <c r="E45" s="3457"/>
      <c r="F45" s="1821"/>
      <c r="G45" s="472" t="s">
        <v>26</v>
      </c>
      <c r="H45" s="450">
        <f>H44</f>
        <v>30.8</v>
      </c>
      <c r="I45" s="450">
        <f>I44</f>
        <v>30.8</v>
      </c>
      <c r="J45" s="450">
        <f>J44</f>
        <v>30.8</v>
      </c>
      <c r="K45" s="3471"/>
      <c r="L45" s="3472"/>
      <c r="M45" s="3472"/>
      <c r="N45" s="3472"/>
      <c r="O45" s="3473"/>
    </row>
    <row r="46" spans="1:16" ht="36" customHeight="1">
      <c r="A46" s="1850" t="s">
        <v>11</v>
      </c>
      <c r="B46" s="1754" t="s">
        <v>17</v>
      </c>
      <c r="C46" s="3443" t="s">
        <v>21</v>
      </c>
      <c r="D46" s="3281"/>
      <c r="E46" s="3457" t="s">
        <v>150</v>
      </c>
      <c r="F46" s="3430" t="s">
        <v>1041</v>
      </c>
      <c r="G46" s="473" t="s">
        <v>969</v>
      </c>
      <c r="H46" s="94">
        <v>60.2</v>
      </c>
      <c r="I46" s="94">
        <v>60.9</v>
      </c>
      <c r="J46" s="94">
        <v>60.9</v>
      </c>
      <c r="K46" s="3551"/>
      <c r="L46" s="3552"/>
      <c r="M46" s="3552"/>
      <c r="N46" s="3552"/>
      <c r="O46" s="3553"/>
      <c r="P46" s="64" t="s">
        <v>135</v>
      </c>
    </row>
    <row r="47" spans="1:15" ht="21.75" customHeight="1">
      <c r="A47" s="1850"/>
      <c r="B47" s="1754"/>
      <c r="C47" s="3443"/>
      <c r="D47" s="3283"/>
      <c r="E47" s="3457"/>
      <c r="F47" s="3430"/>
      <c r="G47" s="472" t="s">
        <v>26</v>
      </c>
      <c r="H47" s="450">
        <f>H46</f>
        <v>60.2</v>
      </c>
      <c r="I47" s="450">
        <f>I46</f>
        <v>60.9</v>
      </c>
      <c r="J47" s="450">
        <f>J46</f>
        <v>60.9</v>
      </c>
      <c r="K47" s="3509"/>
      <c r="L47" s="3510"/>
      <c r="M47" s="3510"/>
      <c r="N47" s="3510"/>
      <c r="O47" s="3511"/>
    </row>
    <row r="48" spans="1:16" ht="47.25" customHeight="1">
      <c r="A48" s="1850" t="s">
        <v>11</v>
      </c>
      <c r="B48" s="1754" t="s">
        <v>17</v>
      </c>
      <c r="C48" s="3443" t="s">
        <v>23</v>
      </c>
      <c r="D48" s="3281"/>
      <c r="E48" s="3457" t="s">
        <v>151</v>
      </c>
      <c r="F48" s="3430" t="s">
        <v>656</v>
      </c>
      <c r="G48" s="473" t="s">
        <v>969</v>
      </c>
      <c r="H48" s="110">
        <v>1.8</v>
      </c>
      <c r="I48" s="110">
        <v>1.8</v>
      </c>
      <c r="J48" s="110">
        <v>1.8</v>
      </c>
      <c r="K48" s="3515"/>
      <c r="L48" s="3516"/>
      <c r="M48" s="3516"/>
      <c r="N48" s="3516"/>
      <c r="O48" s="3517"/>
      <c r="P48" s="64" t="s">
        <v>135</v>
      </c>
    </row>
    <row r="49" spans="1:15" ht="21" customHeight="1">
      <c r="A49" s="1850"/>
      <c r="B49" s="1754"/>
      <c r="C49" s="3443"/>
      <c r="D49" s="3283"/>
      <c r="E49" s="3457"/>
      <c r="F49" s="3430"/>
      <c r="G49" s="449" t="s">
        <v>26</v>
      </c>
      <c r="H49" s="450">
        <f>H48</f>
        <v>1.8</v>
      </c>
      <c r="I49" s="450">
        <f>I48</f>
        <v>1.8</v>
      </c>
      <c r="J49" s="450">
        <f>J48</f>
        <v>1.8</v>
      </c>
      <c r="K49" s="3465"/>
      <c r="L49" s="3466"/>
      <c r="M49" s="3466"/>
      <c r="N49" s="3466"/>
      <c r="O49" s="3467"/>
    </row>
    <row r="50" spans="1:16" ht="33.75" customHeight="1">
      <c r="A50" s="1850" t="s">
        <v>11</v>
      </c>
      <c r="B50" s="1754" t="s">
        <v>17</v>
      </c>
      <c r="C50" s="3443" t="s">
        <v>25</v>
      </c>
      <c r="D50" s="3281"/>
      <c r="E50" s="1810" t="s">
        <v>152</v>
      </c>
      <c r="F50" s="3430" t="s">
        <v>660</v>
      </c>
      <c r="G50" s="473" t="s">
        <v>969</v>
      </c>
      <c r="H50" s="110">
        <v>12.8</v>
      </c>
      <c r="I50" s="110">
        <v>12.8</v>
      </c>
      <c r="J50" s="110">
        <v>12.8</v>
      </c>
      <c r="K50" s="3512"/>
      <c r="L50" s="3513"/>
      <c r="M50" s="3513"/>
      <c r="N50" s="3513"/>
      <c r="O50" s="3514"/>
      <c r="P50" s="64" t="s">
        <v>135</v>
      </c>
    </row>
    <row r="51" spans="1:15" ht="24" customHeight="1">
      <c r="A51" s="1850"/>
      <c r="B51" s="1754"/>
      <c r="C51" s="3443"/>
      <c r="D51" s="3283"/>
      <c r="E51" s="1810"/>
      <c r="F51" s="3430"/>
      <c r="G51" s="472" t="s">
        <v>26</v>
      </c>
      <c r="H51" s="450">
        <f>H50</f>
        <v>12.8</v>
      </c>
      <c r="I51" s="450">
        <f>I50</f>
        <v>12.8</v>
      </c>
      <c r="J51" s="450">
        <f>J50</f>
        <v>12.8</v>
      </c>
      <c r="K51" s="3465"/>
      <c r="L51" s="3466"/>
      <c r="M51" s="3466"/>
      <c r="N51" s="3466"/>
      <c r="O51" s="3467"/>
    </row>
    <row r="52" spans="1:15" ht="28.5" customHeight="1">
      <c r="A52" s="1850" t="s">
        <v>11</v>
      </c>
      <c r="B52" s="1754" t="s">
        <v>17</v>
      </c>
      <c r="C52" s="3443" t="s">
        <v>90</v>
      </c>
      <c r="D52" s="3281"/>
      <c r="E52" s="3457" t="s">
        <v>153</v>
      </c>
      <c r="F52" s="3430" t="s">
        <v>1008</v>
      </c>
      <c r="G52" s="474" t="s">
        <v>969</v>
      </c>
      <c r="H52" s="427">
        <v>211</v>
      </c>
      <c r="I52" s="427">
        <v>234.6</v>
      </c>
      <c r="J52" s="427">
        <v>234.6</v>
      </c>
      <c r="K52" s="3515"/>
      <c r="L52" s="3516"/>
      <c r="M52" s="3516"/>
      <c r="N52" s="3516"/>
      <c r="O52" s="3517"/>
    </row>
    <row r="53" spans="1:15" ht="20.25" customHeight="1">
      <c r="A53" s="1850"/>
      <c r="B53" s="1754"/>
      <c r="C53" s="3443"/>
      <c r="D53" s="3283"/>
      <c r="E53" s="3457"/>
      <c r="F53" s="3430"/>
      <c r="G53" s="472" t="s">
        <v>26</v>
      </c>
      <c r="H53" s="450">
        <f>H52</f>
        <v>211</v>
      </c>
      <c r="I53" s="450">
        <f>I52</f>
        <v>234.6</v>
      </c>
      <c r="J53" s="450">
        <f>J52</f>
        <v>234.6</v>
      </c>
      <c r="K53" s="3465"/>
      <c r="L53" s="3466"/>
      <c r="M53" s="3466"/>
      <c r="N53" s="3466"/>
      <c r="O53" s="3467"/>
    </row>
    <row r="54" spans="1:15" ht="32.25" customHeight="1">
      <c r="A54" s="1850" t="s">
        <v>11</v>
      </c>
      <c r="B54" s="1754" t="s">
        <v>17</v>
      </c>
      <c r="C54" s="3443" t="s">
        <v>154</v>
      </c>
      <c r="D54" s="3281"/>
      <c r="E54" s="3457" t="s">
        <v>155</v>
      </c>
      <c r="F54" s="3518" t="s">
        <v>658</v>
      </c>
      <c r="G54" s="474" t="s">
        <v>969</v>
      </c>
      <c r="H54" s="427">
        <v>16.2</v>
      </c>
      <c r="I54" s="427">
        <v>16.2</v>
      </c>
      <c r="J54" s="427">
        <v>16.2</v>
      </c>
      <c r="K54" s="3515"/>
      <c r="L54" s="3516"/>
      <c r="M54" s="3516"/>
      <c r="N54" s="3516"/>
      <c r="O54" s="3517"/>
    </row>
    <row r="55" spans="1:15" ht="31.5" customHeight="1">
      <c r="A55" s="1850"/>
      <c r="B55" s="1754"/>
      <c r="C55" s="3443"/>
      <c r="D55" s="3283"/>
      <c r="E55" s="3457"/>
      <c r="F55" s="3518"/>
      <c r="G55" s="472" t="s">
        <v>26</v>
      </c>
      <c r="H55" s="450">
        <f>H54</f>
        <v>16.2</v>
      </c>
      <c r="I55" s="450">
        <f>I54</f>
        <v>16.2</v>
      </c>
      <c r="J55" s="450">
        <f>J54</f>
        <v>16.2</v>
      </c>
      <c r="K55" s="3465"/>
      <c r="L55" s="3466"/>
      <c r="M55" s="3466"/>
      <c r="N55" s="3466"/>
      <c r="O55" s="3467"/>
    </row>
    <row r="56" spans="1:16" ht="40.5" customHeight="1">
      <c r="A56" s="1850" t="s">
        <v>11</v>
      </c>
      <c r="B56" s="1754" t="s">
        <v>17</v>
      </c>
      <c r="C56" s="3443" t="s">
        <v>70</v>
      </c>
      <c r="D56" s="3281"/>
      <c r="E56" s="3457" t="s">
        <v>156</v>
      </c>
      <c r="F56" s="3519" t="s">
        <v>650</v>
      </c>
      <c r="G56" s="474" t="s">
        <v>969</v>
      </c>
      <c r="H56" s="421">
        <v>68.3</v>
      </c>
      <c r="I56" s="421">
        <v>69.6</v>
      </c>
      <c r="J56" s="421">
        <v>69.6</v>
      </c>
      <c r="K56" s="3515"/>
      <c r="L56" s="3516"/>
      <c r="M56" s="3516"/>
      <c r="N56" s="3516"/>
      <c r="O56" s="3517"/>
      <c r="P56" s="64" t="s">
        <v>135</v>
      </c>
    </row>
    <row r="57" spans="1:15" ht="19.5" customHeight="1">
      <c r="A57" s="1850"/>
      <c r="B57" s="1754"/>
      <c r="C57" s="3443"/>
      <c r="D57" s="3283"/>
      <c r="E57" s="3457"/>
      <c r="F57" s="3519"/>
      <c r="G57" s="472" t="s">
        <v>26</v>
      </c>
      <c r="H57" s="450">
        <f>H56</f>
        <v>68.3</v>
      </c>
      <c r="I57" s="450">
        <f>I56</f>
        <v>69.6</v>
      </c>
      <c r="J57" s="450">
        <f>J56</f>
        <v>69.6</v>
      </c>
      <c r="K57" s="3465"/>
      <c r="L57" s="3466"/>
      <c r="M57" s="3466"/>
      <c r="N57" s="3466"/>
      <c r="O57" s="3467"/>
    </row>
    <row r="58" spans="1:16" ht="36.75" customHeight="1">
      <c r="A58" s="1850" t="s">
        <v>11</v>
      </c>
      <c r="B58" s="1754" t="s">
        <v>17</v>
      </c>
      <c r="C58" s="3443" t="s">
        <v>92</v>
      </c>
      <c r="D58" s="3281"/>
      <c r="E58" s="3520" t="s">
        <v>157</v>
      </c>
      <c r="F58" s="3430" t="s">
        <v>657</v>
      </c>
      <c r="G58" s="474" t="s">
        <v>969</v>
      </c>
      <c r="H58" s="427">
        <v>19.9</v>
      </c>
      <c r="I58" s="427">
        <v>19.9</v>
      </c>
      <c r="J58" s="427">
        <v>19.9</v>
      </c>
      <c r="K58" s="3515"/>
      <c r="L58" s="3516"/>
      <c r="M58" s="3516"/>
      <c r="N58" s="3516"/>
      <c r="O58" s="3517"/>
      <c r="P58" s="64" t="s">
        <v>135</v>
      </c>
    </row>
    <row r="59" spans="1:15" ht="24.75" customHeight="1">
      <c r="A59" s="1850"/>
      <c r="B59" s="1754"/>
      <c r="C59" s="3443"/>
      <c r="D59" s="3283"/>
      <c r="E59" s="3520"/>
      <c r="F59" s="3430"/>
      <c r="G59" s="472" t="s">
        <v>26</v>
      </c>
      <c r="H59" s="450">
        <f>H58</f>
        <v>19.9</v>
      </c>
      <c r="I59" s="450">
        <f>I58</f>
        <v>19.9</v>
      </c>
      <c r="J59" s="450">
        <f>J58</f>
        <v>19.9</v>
      </c>
      <c r="K59" s="3465"/>
      <c r="L59" s="3466"/>
      <c r="M59" s="3466"/>
      <c r="N59" s="3466"/>
      <c r="O59" s="3467"/>
    </row>
    <row r="60" spans="1:16" ht="42" customHeight="1">
      <c r="A60" s="1850" t="s">
        <v>11</v>
      </c>
      <c r="B60" s="1754" t="s">
        <v>17</v>
      </c>
      <c r="C60" s="3443" t="s">
        <v>111</v>
      </c>
      <c r="D60" s="3281"/>
      <c r="E60" s="3457" t="s">
        <v>158</v>
      </c>
      <c r="F60" s="3518" t="s">
        <v>657</v>
      </c>
      <c r="G60" s="473" t="s">
        <v>969</v>
      </c>
      <c r="H60" s="110">
        <v>33.4</v>
      </c>
      <c r="I60" s="110">
        <v>33.4</v>
      </c>
      <c r="J60" s="110">
        <v>33.4</v>
      </c>
      <c r="K60" s="3512"/>
      <c r="L60" s="3513"/>
      <c r="M60" s="3513"/>
      <c r="N60" s="3513"/>
      <c r="O60" s="3514"/>
      <c r="P60" s="64" t="s">
        <v>135</v>
      </c>
    </row>
    <row r="61" spans="1:15" ht="29.25" customHeight="1">
      <c r="A61" s="1850"/>
      <c r="B61" s="1754"/>
      <c r="C61" s="3443"/>
      <c r="D61" s="3283"/>
      <c r="E61" s="3457"/>
      <c r="F61" s="3518"/>
      <c r="G61" s="472" t="s">
        <v>26</v>
      </c>
      <c r="H61" s="450">
        <f>H60</f>
        <v>33.4</v>
      </c>
      <c r="I61" s="450">
        <f>I60</f>
        <v>33.4</v>
      </c>
      <c r="J61" s="450">
        <f>J60</f>
        <v>33.4</v>
      </c>
      <c r="K61" s="3465"/>
      <c r="L61" s="3466"/>
      <c r="M61" s="3466"/>
      <c r="N61" s="3466"/>
      <c r="O61" s="3467"/>
    </row>
    <row r="62" spans="1:16" ht="44.25" customHeight="1">
      <c r="A62" s="1850" t="s">
        <v>11</v>
      </c>
      <c r="B62" s="1754" t="s">
        <v>17</v>
      </c>
      <c r="C62" s="3443" t="s">
        <v>159</v>
      </c>
      <c r="D62" s="3281"/>
      <c r="E62" s="3457" t="s">
        <v>160</v>
      </c>
      <c r="F62" s="3518" t="s">
        <v>410</v>
      </c>
      <c r="G62" s="473" t="s">
        <v>969</v>
      </c>
      <c r="H62" s="110">
        <v>6.9</v>
      </c>
      <c r="I62" s="110">
        <v>6.9</v>
      </c>
      <c r="J62" s="110">
        <v>6.9</v>
      </c>
      <c r="K62" s="3515"/>
      <c r="L62" s="3516"/>
      <c r="M62" s="3516"/>
      <c r="N62" s="3516"/>
      <c r="O62" s="3517"/>
      <c r="P62" s="64" t="s">
        <v>135</v>
      </c>
    </row>
    <row r="63" spans="1:15" ht="23.25" customHeight="1">
      <c r="A63" s="1850"/>
      <c r="B63" s="1754"/>
      <c r="C63" s="3443"/>
      <c r="D63" s="3283"/>
      <c r="E63" s="3457"/>
      <c r="F63" s="3518"/>
      <c r="G63" s="472" t="s">
        <v>26</v>
      </c>
      <c r="H63" s="450">
        <f>H62</f>
        <v>6.9</v>
      </c>
      <c r="I63" s="450">
        <f>I62</f>
        <v>6.9</v>
      </c>
      <c r="J63" s="450">
        <f>J62</f>
        <v>6.9</v>
      </c>
      <c r="K63" s="3465"/>
      <c r="L63" s="3466"/>
      <c r="M63" s="3466"/>
      <c r="N63" s="3466"/>
      <c r="O63" s="3467"/>
    </row>
    <row r="64" spans="1:16" ht="45" customHeight="1">
      <c r="A64" s="1850" t="s">
        <v>11</v>
      </c>
      <c r="B64" s="1754" t="s">
        <v>17</v>
      </c>
      <c r="C64" s="3443" t="s">
        <v>95</v>
      </c>
      <c r="D64" s="3281"/>
      <c r="E64" s="3457" t="s">
        <v>161</v>
      </c>
      <c r="F64" s="1821" t="s">
        <v>514</v>
      </c>
      <c r="G64" s="473" t="s">
        <v>969</v>
      </c>
      <c r="H64" s="110">
        <v>3.3</v>
      </c>
      <c r="I64" s="454">
        <v>3.3</v>
      </c>
      <c r="J64" s="110">
        <v>3.3</v>
      </c>
      <c r="K64" s="3515"/>
      <c r="L64" s="3516"/>
      <c r="M64" s="3516"/>
      <c r="N64" s="3516"/>
      <c r="O64" s="3517"/>
      <c r="P64" s="64" t="s">
        <v>135</v>
      </c>
    </row>
    <row r="65" spans="1:15" ht="20.25" customHeight="1">
      <c r="A65" s="1850"/>
      <c r="B65" s="1754"/>
      <c r="C65" s="3443"/>
      <c r="D65" s="3283"/>
      <c r="E65" s="3457"/>
      <c r="F65" s="1821"/>
      <c r="G65" s="472" t="s">
        <v>26</v>
      </c>
      <c r="H65" s="450">
        <f>H64</f>
        <v>3.3</v>
      </c>
      <c r="I65" s="450">
        <f>I64</f>
        <v>3.3</v>
      </c>
      <c r="J65" s="450">
        <f>J64</f>
        <v>3.3</v>
      </c>
      <c r="K65" s="3465"/>
      <c r="L65" s="3466"/>
      <c r="M65" s="3466"/>
      <c r="N65" s="3466"/>
      <c r="O65" s="3467"/>
    </row>
    <row r="66" spans="1:18" ht="38.25" customHeight="1">
      <c r="A66" s="1850" t="s">
        <v>11</v>
      </c>
      <c r="B66" s="1754" t="s">
        <v>17</v>
      </c>
      <c r="C66" s="3443" t="s">
        <v>97</v>
      </c>
      <c r="D66" s="3281"/>
      <c r="E66" s="3457" t="s">
        <v>162</v>
      </c>
      <c r="F66" s="1821" t="s">
        <v>659</v>
      </c>
      <c r="G66" s="473" t="s">
        <v>969</v>
      </c>
      <c r="H66" s="110">
        <v>11.8</v>
      </c>
      <c r="I66" s="454">
        <v>12.1</v>
      </c>
      <c r="J66" s="53">
        <v>11.7</v>
      </c>
      <c r="K66" s="3515"/>
      <c r="L66" s="3516"/>
      <c r="M66" s="3516"/>
      <c r="N66" s="3516"/>
      <c r="O66" s="3517"/>
      <c r="P66" s="177" t="s">
        <v>164</v>
      </c>
      <c r="R66" s="65" t="s">
        <v>135</v>
      </c>
    </row>
    <row r="67" spans="1:15" ht="21.75" customHeight="1">
      <c r="A67" s="1850"/>
      <c r="B67" s="1754"/>
      <c r="C67" s="3443"/>
      <c r="D67" s="3283"/>
      <c r="E67" s="3457"/>
      <c r="F67" s="1821"/>
      <c r="G67" s="472" t="s">
        <v>26</v>
      </c>
      <c r="H67" s="450">
        <f>H66</f>
        <v>11.8</v>
      </c>
      <c r="I67" s="450">
        <f>I66</f>
        <v>12.1</v>
      </c>
      <c r="J67" s="450">
        <f>J66</f>
        <v>11.7</v>
      </c>
      <c r="K67" s="3465"/>
      <c r="L67" s="3466"/>
      <c r="M67" s="3466"/>
      <c r="N67" s="3466"/>
      <c r="O67" s="3467"/>
    </row>
    <row r="68" spans="1:16" ht="38.25" customHeight="1">
      <c r="A68" s="1850" t="s">
        <v>11</v>
      </c>
      <c r="B68" s="1754" t="s">
        <v>17</v>
      </c>
      <c r="C68" s="3443" t="s">
        <v>99</v>
      </c>
      <c r="D68" s="3281"/>
      <c r="E68" s="3457" t="s">
        <v>165</v>
      </c>
      <c r="F68" s="1821" t="s">
        <v>659</v>
      </c>
      <c r="G68" s="473" t="s">
        <v>969</v>
      </c>
      <c r="H68" s="110">
        <v>0.1</v>
      </c>
      <c r="I68" s="110">
        <v>0.1</v>
      </c>
      <c r="J68" s="53">
        <v>0.1</v>
      </c>
      <c r="K68" s="3512"/>
      <c r="L68" s="3513"/>
      <c r="M68" s="3513"/>
      <c r="N68" s="3513"/>
      <c r="O68" s="3514"/>
      <c r="P68" s="64" t="s">
        <v>135</v>
      </c>
    </row>
    <row r="69" spans="1:15" ht="18.75" customHeight="1">
      <c r="A69" s="1850"/>
      <c r="B69" s="1754"/>
      <c r="C69" s="3443"/>
      <c r="D69" s="3283"/>
      <c r="E69" s="3457"/>
      <c r="F69" s="1821"/>
      <c r="G69" s="472" t="s">
        <v>26</v>
      </c>
      <c r="H69" s="450">
        <f>H68</f>
        <v>0.1</v>
      </c>
      <c r="I69" s="450">
        <f>I68</f>
        <v>0.1</v>
      </c>
      <c r="J69" s="450">
        <f>J68</f>
        <v>0.1</v>
      </c>
      <c r="K69" s="3465"/>
      <c r="L69" s="3466"/>
      <c r="M69" s="3466"/>
      <c r="N69" s="3466"/>
      <c r="O69" s="3467"/>
    </row>
    <row r="70" spans="1:18" ht="50.25" customHeight="1">
      <c r="A70" s="1850" t="s">
        <v>11</v>
      </c>
      <c r="B70" s="1754" t="s">
        <v>17</v>
      </c>
      <c r="C70" s="3443" t="s">
        <v>166</v>
      </c>
      <c r="D70" s="3281"/>
      <c r="E70" s="1810" t="s">
        <v>167</v>
      </c>
      <c r="F70" s="1821" t="s">
        <v>659</v>
      </c>
      <c r="G70" s="473" t="s">
        <v>969</v>
      </c>
      <c r="H70" s="110">
        <v>18</v>
      </c>
      <c r="I70" s="110">
        <v>15.1</v>
      </c>
      <c r="J70" s="53">
        <v>14.8</v>
      </c>
      <c r="K70" s="3512"/>
      <c r="L70" s="3513"/>
      <c r="M70" s="3513"/>
      <c r="N70" s="3513"/>
      <c r="O70" s="3514"/>
      <c r="P70" s="177" t="s">
        <v>168</v>
      </c>
      <c r="R70" s="65" t="s">
        <v>135</v>
      </c>
    </row>
    <row r="71" spans="1:15" ht="29.25" customHeight="1">
      <c r="A71" s="1850"/>
      <c r="B71" s="1754"/>
      <c r="C71" s="3443"/>
      <c r="D71" s="3283"/>
      <c r="E71" s="1810"/>
      <c r="F71" s="1821"/>
      <c r="G71" s="472" t="s">
        <v>26</v>
      </c>
      <c r="H71" s="450">
        <f>H70</f>
        <v>18</v>
      </c>
      <c r="I71" s="450">
        <f>I70</f>
        <v>15.1</v>
      </c>
      <c r="J71" s="450">
        <f>J70</f>
        <v>14.8</v>
      </c>
      <c r="K71" s="3465"/>
      <c r="L71" s="3466"/>
      <c r="M71" s="3466"/>
      <c r="N71" s="3466"/>
      <c r="O71" s="3467"/>
    </row>
    <row r="72" spans="1:18" ht="46.5" customHeight="1">
      <c r="A72" s="1850" t="s">
        <v>11</v>
      </c>
      <c r="B72" s="1754" t="s">
        <v>17</v>
      </c>
      <c r="C72" s="3443" t="s">
        <v>101</v>
      </c>
      <c r="D72" s="3281"/>
      <c r="E72" s="1810" t="s">
        <v>169</v>
      </c>
      <c r="F72" s="1821" t="s">
        <v>659</v>
      </c>
      <c r="G72" s="473" t="s">
        <v>969</v>
      </c>
      <c r="H72" s="110">
        <v>18.9</v>
      </c>
      <c r="I72" s="110">
        <v>20.8</v>
      </c>
      <c r="J72" s="53">
        <v>20.8</v>
      </c>
      <c r="K72" s="3515"/>
      <c r="L72" s="3516"/>
      <c r="M72" s="3516"/>
      <c r="N72" s="3516"/>
      <c r="O72" s="3517"/>
      <c r="P72" s="177" t="s">
        <v>170</v>
      </c>
      <c r="R72" s="65" t="s">
        <v>135</v>
      </c>
    </row>
    <row r="73" spans="1:15" ht="28.5" customHeight="1">
      <c r="A73" s="1850"/>
      <c r="B73" s="1754"/>
      <c r="C73" s="3443"/>
      <c r="D73" s="3283"/>
      <c r="E73" s="1810"/>
      <c r="F73" s="1821"/>
      <c r="G73" s="472" t="s">
        <v>26</v>
      </c>
      <c r="H73" s="450">
        <f>H72</f>
        <v>18.9</v>
      </c>
      <c r="I73" s="450">
        <f>I72</f>
        <v>20.8</v>
      </c>
      <c r="J73" s="450">
        <f>J72</f>
        <v>20.8</v>
      </c>
      <c r="K73" s="3465"/>
      <c r="L73" s="3466"/>
      <c r="M73" s="3466"/>
      <c r="N73" s="3466"/>
      <c r="O73" s="3467"/>
    </row>
    <row r="74" spans="1:16" ht="43.5" customHeight="1">
      <c r="A74" s="1850" t="s">
        <v>11</v>
      </c>
      <c r="B74" s="1754" t="s">
        <v>17</v>
      </c>
      <c r="C74" s="3443" t="s">
        <v>172</v>
      </c>
      <c r="D74" s="3281"/>
      <c r="E74" s="1810" t="s">
        <v>173</v>
      </c>
      <c r="F74" s="3458" t="s">
        <v>659</v>
      </c>
      <c r="G74" s="473" t="s">
        <v>969</v>
      </c>
      <c r="H74" s="110">
        <v>0.2</v>
      </c>
      <c r="I74" s="454">
        <v>0.2</v>
      </c>
      <c r="J74" s="53">
        <v>0.2</v>
      </c>
      <c r="K74" s="3515"/>
      <c r="L74" s="3516"/>
      <c r="M74" s="3516"/>
      <c r="N74" s="3516"/>
      <c r="O74" s="3517"/>
      <c r="P74" s="64" t="s">
        <v>135</v>
      </c>
    </row>
    <row r="75" spans="1:15" ht="18" customHeight="1">
      <c r="A75" s="1850"/>
      <c r="B75" s="1754"/>
      <c r="C75" s="3443"/>
      <c r="D75" s="3283"/>
      <c r="E75" s="1810"/>
      <c r="F75" s="3458"/>
      <c r="G75" s="449" t="s">
        <v>26</v>
      </c>
      <c r="H75" s="450">
        <f>H74</f>
        <v>0.2</v>
      </c>
      <c r="I75" s="450">
        <f>I74</f>
        <v>0.2</v>
      </c>
      <c r="J75" s="450">
        <f>J74</f>
        <v>0.2</v>
      </c>
      <c r="K75" s="3465"/>
      <c r="L75" s="3466"/>
      <c r="M75" s="3466"/>
      <c r="N75" s="3466"/>
      <c r="O75" s="3467"/>
    </row>
    <row r="76" spans="1:16" ht="43.5" customHeight="1">
      <c r="A76" s="1850" t="s">
        <v>11</v>
      </c>
      <c r="B76" s="1754" t="s">
        <v>17</v>
      </c>
      <c r="C76" s="3443" t="s">
        <v>1042</v>
      </c>
      <c r="D76" s="3281"/>
      <c r="E76" s="1810" t="s">
        <v>1043</v>
      </c>
      <c r="F76" s="3458" t="s">
        <v>1044</v>
      </c>
      <c r="G76" s="473" t="s">
        <v>969</v>
      </c>
      <c r="H76" s="110">
        <v>7</v>
      </c>
      <c r="I76" s="454">
        <v>4</v>
      </c>
      <c r="J76" s="53">
        <v>3.1</v>
      </c>
      <c r="K76" s="3515"/>
      <c r="L76" s="3516"/>
      <c r="M76" s="3516"/>
      <c r="N76" s="3516"/>
      <c r="O76" s="3517"/>
      <c r="P76" s="64" t="s">
        <v>135</v>
      </c>
    </row>
    <row r="77" spans="1:15" ht="18" customHeight="1">
      <c r="A77" s="1850"/>
      <c r="B77" s="1754"/>
      <c r="C77" s="3443"/>
      <c r="D77" s="3283"/>
      <c r="E77" s="1810"/>
      <c r="F77" s="3458"/>
      <c r="G77" s="449" t="s">
        <v>26</v>
      </c>
      <c r="H77" s="450">
        <f>H76</f>
        <v>7</v>
      </c>
      <c r="I77" s="450">
        <f>I76</f>
        <v>4</v>
      </c>
      <c r="J77" s="450">
        <f>J76</f>
        <v>3.1</v>
      </c>
      <c r="K77" s="3465"/>
      <c r="L77" s="3466"/>
      <c r="M77" s="3466"/>
      <c r="N77" s="3466"/>
      <c r="O77" s="3467"/>
    </row>
    <row r="78" spans="1:16" s="174" customFormat="1" ht="27.75" customHeight="1">
      <c r="A78" s="27" t="s">
        <v>11</v>
      </c>
      <c r="B78" s="28" t="s">
        <v>17</v>
      </c>
      <c r="C78" s="3454" t="s">
        <v>174</v>
      </c>
      <c r="D78" s="3455"/>
      <c r="E78" s="3455"/>
      <c r="F78" s="3455"/>
      <c r="G78" s="3456"/>
      <c r="H78" s="455">
        <f>SUM(H41+H43+H45+H47+H49+H51+H53+H55+H57+H59+H61+H63+H65+H67+H69+H71+H73+H75+H77)</f>
        <v>536.2</v>
      </c>
      <c r="I78" s="455">
        <f>SUM(I41+I43+I45+I47+I49+I51+I53+I55+I57+I59+I61+I63+I65+I67+I69+I71+I73+I75+I77)</f>
        <v>558.0999999999999</v>
      </c>
      <c r="J78" s="455">
        <f>SUM(J41+J43+J45+J47+J49+J51+J53+J55+J57+J59+J61+J63+J65+J67+J69+J71+J73+J75+J77)</f>
        <v>556.4999999999999</v>
      </c>
      <c r="K78" s="3468"/>
      <c r="L78" s="3469"/>
      <c r="M78" s="3469"/>
      <c r="N78" s="3469"/>
      <c r="O78" s="3470"/>
      <c r="P78" s="66"/>
    </row>
    <row r="79" spans="1:16" s="174" customFormat="1" ht="27" customHeight="1">
      <c r="A79" s="27" t="s">
        <v>11</v>
      </c>
      <c r="B79" s="28" t="s">
        <v>34</v>
      </c>
      <c r="C79" s="1776" t="s">
        <v>649</v>
      </c>
      <c r="D79" s="1777"/>
      <c r="E79" s="1777"/>
      <c r="F79" s="1777"/>
      <c r="G79" s="1777"/>
      <c r="H79" s="1777"/>
      <c r="I79" s="1777"/>
      <c r="J79" s="1777"/>
      <c r="K79" s="1777"/>
      <c r="L79" s="1777"/>
      <c r="M79" s="1777"/>
      <c r="N79" s="1777"/>
      <c r="O79" s="1778"/>
      <c r="P79" s="66"/>
    </row>
    <row r="80" spans="1:16" ht="42.75" customHeight="1">
      <c r="A80" s="1850" t="s">
        <v>11</v>
      </c>
      <c r="B80" s="1754" t="s">
        <v>34</v>
      </c>
      <c r="C80" s="3443" t="s">
        <v>19</v>
      </c>
      <c r="D80" s="3281"/>
      <c r="E80" s="1810" t="s">
        <v>1045</v>
      </c>
      <c r="F80" s="1821" t="s">
        <v>750</v>
      </c>
      <c r="G80" s="470" t="s">
        <v>15</v>
      </c>
      <c r="H80" s="54">
        <v>20</v>
      </c>
      <c r="I80" s="311">
        <v>20</v>
      </c>
      <c r="J80" s="456">
        <v>0</v>
      </c>
      <c r="K80" s="464" t="s">
        <v>1046</v>
      </c>
      <c r="L80" s="466">
        <v>1</v>
      </c>
      <c r="M80" s="617">
        <v>0</v>
      </c>
      <c r="N80" s="3441"/>
      <c r="O80" s="2042" t="s">
        <v>1658</v>
      </c>
      <c r="P80" s="64" t="s">
        <v>47</v>
      </c>
    </row>
    <row r="81" spans="1:16" ht="110.25" customHeight="1">
      <c r="A81" s="1850"/>
      <c r="B81" s="1754"/>
      <c r="C81" s="3443"/>
      <c r="D81" s="3282"/>
      <c r="E81" s="1810"/>
      <c r="F81" s="1821"/>
      <c r="G81" s="470" t="s">
        <v>42</v>
      </c>
      <c r="H81" s="458"/>
      <c r="I81" s="115"/>
      <c r="J81" s="226"/>
      <c r="K81" s="465" t="s">
        <v>1047</v>
      </c>
      <c r="L81" s="467">
        <v>25</v>
      </c>
      <c r="M81" s="617">
        <v>0</v>
      </c>
      <c r="N81" s="3442"/>
      <c r="O81" s="2042"/>
      <c r="P81" s="178" t="s">
        <v>177</v>
      </c>
    </row>
    <row r="82" spans="1:15" ht="21" customHeight="1">
      <c r="A82" s="1850"/>
      <c r="B82" s="1754"/>
      <c r="C82" s="3443"/>
      <c r="D82" s="3283"/>
      <c r="E82" s="1810"/>
      <c r="F82" s="1821"/>
      <c r="G82" s="449" t="s">
        <v>26</v>
      </c>
      <c r="H82" s="450">
        <f>H80+H81</f>
        <v>20</v>
      </c>
      <c r="I82" s="450">
        <f>I80+I81</f>
        <v>20</v>
      </c>
      <c r="J82" s="450">
        <f>J80+J81</f>
        <v>0</v>
      </c>
      <c r="K82" s="3471"/>
      <c r="L82" s="3472"/>
      <c r="M82" s="3472"/>
      <c r="N82" s="3472"/>
      <c r="O82" s="3473"/>
    </row>
    <row r="83" spans="1:16" s="174" customFormat="1" ht="17.25" customHeight="1">
      <c r="A83" s="27" t="s">
        <v>11</v>
      </c>
      <c r="B83" s="28" t="s">
        <v>34</v>
      </c>
      <c r="C83" s="3454" t="s">
        <v>174</v>
      </c>
      <c r="D83" s="3455"/>
      <c r="E83" s="3455"/>
      <c r="F83" s="3455"/>
      <c r="G83" s="3456"/>
      <c r="H83" s="455">
        <f>H82</f>
        <v>20</v>
      </c>
      <c r="I83" s="455">
        <f>I82</f>
        <v>20</v>
      </c>
      <c r="J83" s="455">
        <f>J82</f>
        <v>0</v>
      </c>
      <c r="K83" s="3468"/>
      <c r="L83" s="3469"/>
      <c r="M83" s="3469"/>
      <c r="N83" s="3469"/>
      <c r="O83" s="3470"/>
      <c r="P83" s="66"/>
    </row>
    <row r="84" spans="1:16" s="174" customFormat="1" ht="21" customHeight="1">
      <c r="A84" s="27" t="s">
        <v>11</v>
      </c>
      <c r="B84" s="28" t="s">
        <v>19</v>
      </c>
      <c r="C84" s="1776" t="s">
        <v>651</v>
      </c>
      <c r="D84" s="1777"/>
      <c r="E84" s="1777"/>
      <c r="F84" s="1777"/>
      <c r="G84" s="1777"/>
      <c r="H84" s="1777"/>
      <c r="I84" s="1777"/>
      <c r="J84" s="1777"/>
      <c r="K84" s="1777"/>
      <c r="L84" s="1777"/>
      <c r="M84" s="1777"/>
      <c r="N84" s="1777"/>
      <c r="O84" s="1778"/>
      <c r="P84" s="66"/>
    </row>
    <row r="85" spans="1:16" ht="75" customHeight="1">
      <c r="A85" s="1850" t="s">
        <v>11</v>
      </c>
      <c r="B85" s="1754" t="s">
        <v>19</v>
      </c>
      <c r="C85" s="3443" t="s">
        <v>19</v>
      </c>
      <c r="D85" s="3281"/>
      <c r="E85" s="1810" t="s">
        <v>1048</v>
      </c>
      <c r="F85" s="1821" t="s">
        <v>1049</v>
      </c>
      <c r="G85" s="319" t="s">
        <v>15</v>
      </c>
      <c r="H85" s="54">
        <v>25</v>
      </c>
      <c r="I85" s="311">
        <v>25</v>
      </c>
      <c r="J85" s="456">
        <v>5.1</v>
      </c>
      <c r="K85" s="73" t="s">
        <v>1050</v>
      </c>
      <c r="L85" s="306">
        <v>2</v>
      </c>
      <c r="M85" s="617">
        <v>0</v>
      </c>
      <c r="N85" s="3523" t="s">
        <v>1318</v>
      </c>
      <c r="O85" s="2042" t="s">
        <v>1319</v>
      </c>
      <c r="P85" s="64" t="s">
        <v>47</v>
      </c>
    </row>
    <row r="86" spans="1:16" ht="91.5" customHeight="1">
      <c r="A86" s="1850"/>
      <c r="B86" s="1754"/>
      <c r="C86" s="3443"/>
      <c r="D86" s="3282"/>
      <c r="E86" s="1810"/>
      <c r="F86" s="1821"/>
      <c r="G86" s="468" t="s">
        <v>502</v>
      </c>
      <c r="H86" s="458">
        <v>110</v>
      </c>
      <c r="I86" s="115">
        <v>110</v>
      </c>
      <c r="J86" s="226">
        <v>2.5</v>
      </c>
      <c r="K86" s="73" t="s">
        <v>1051</v>
      </c>
      <c r="L86" s="460"/>
      <c r="M86" s="618"/>
      <c r="N86" s="3524"/>
      <c r="O86" s="2042"/>
      <c r="P86" s="178" t="s">
        <v>177</v>
      </c>
    </row>
    <row r="87" spans="1:15" ht="29.25" customHeight="1">
      <c r="A87" s="1850"/>
      <c r="B87" s="1754"/>
      <c r="C87" s="3443"/>
      <c r="D87" s="3283"/>
      <c r="E87" s="1810"/>
      <c r="F87" s="1821"/>
      <c r="G87" s="449" t="s">
        <v>26</v>
      </c>
      <c r="H87" s="450">
        <f>H85+H86</f>
        <v>135</v>
      </c>
      <c r="I87" s="450">
        <f>I85+I86</f>
        <v>135</v>
      </c>
      <c r="J87" s="450">
        <f>J85+J86</f>
        <v>7.6</v>
      </c>
      <c r="K87" s="3471"/>
      <c r="L87" s="3472"/>
      <c r="M87" s="3472"/>
      <c r="N87" s="3472"/>
      <c r="O87" s="3473"/>
    </row>
    <row r="88" spans="1:19" ht="385.5" customHeight="1">
      <c r="A88" s="1850" t="s">
        <v>11</v>
      </c>
      <c r="B88" s="1754" t="s">
        <v>19</v>
      </c>
      <c r="C88" s="3443" t="s">
        <v>21</v>
      </c>
      <c r="D88" s="3281"/>
      <c r="E88" s="1810" t="s">
        <v>1070</v>
      </c>
      <c r="F88" s="1821" t="s">
        <v>1072</v>
      </c>
      <c r="G88" s="468" t="s">
        <v>502</v>
      </c>
      <c r="H88" s="54"/>
      <c r="I88" s="311">
        <v>116.8</v>
      </c>
      <c r="J88" s="456">
        <v>2.4</v>
      </c>
      <c r="K88" s="426" t="s">
        <v>1071</v>
      </c>
      <c r="L88" s="457">
        <v>1</v>
      </c>
      <c r="M88" s="619">
        <v>0</v>
      </c>
      <c r="N88" s="303" t="s">
        <v>1320</v>
      </c>
      <c r="O88" s="251" t="s">
        <v>1321</v>
      </c>
      <c r="P88" s="64" t="s">
        <v>47</v>
      </c>
      <c r="S88" s="65">
        <v>0</v>
      </c>
    </row>
    <row r="89" spans="1:15" ht="21" customHeight="1">
      <c r="A89" s="1850"/>
      <c r="B89" s="1754"/>
      <c r="C89" s="3443"/>
      <c r="D89" s="3283"/>
      <c r="E89" s="1810"/>
      <c r="F89" s="1821"/>
      <c r="G89" s="449" t="s">
        <v>26</v>
      </c>
      <c r="H89" s="450">
        <f>H88</f>
        <v>0</v>
      </c>
      <c r="I89" s="450">
        <f>I88</f>
        <v>116.8</v>
      </c>
      <c r="J89" s="450">
        <f>J88</f>
        <v>2.4</v>
      </c>
      <c r="K89" s="3471"/>
      <c r="L89" s="3472"/>
      <c r="M89" s="3472"/>
      <c r="N89" s="3472"/>
      <c r="O89" s="3473"/>
    </row>
    <row r="90" spans="1:16" s="174" customFormat="1" ht="17.25" customHeight="1">
      <c r="A90" s="27" t="s">
        <v>11</v>
      </c>
      <c r="B90" s="28" t="s">
        <v>19</v>
      </c>
      <c r="C90" s="3454" t="s">
        <v>174</v>
      </c>
      <c r="D90" s="3455"/>
      <c r="E90" s="3455"/>
      <c r="F90" s="3455"/>
      <c r="G90" s="3456"/>
      <c r="H90" s="455">
        <f>SUM(H87+H89)</f>
        <v>135</v>
      </c>
      <c r="I90" s="455">
        <f>SUM(I87+I89)</f>
        <v>251.8</v>
      </c>
      <c r="J90" s="455">
        <f>SUM(J87+J89)</f>
        <v>10</v>
      </c>
      <c r="K90" s="3468"/>
      <c r="L90" s="3469"/>
      <c r="M90" s="3469"/>
      <c r="N90" s="3469"/>
      <c r="O90" s="3470"/>
      <c r="P90" s="66"/>
    </row>
    <row r="91" spans="1:16" s="174" customFormat="1" ht="21" customHeight="1">
      <c r="A91" s="27" t="s">
        <v>11</v>
      </c>
      <c r="B91" s="28" t="s">
        <v>21</v>
      </c>
      <c r="C91" s="2053" t="s">
        <v>175</v>
      </c>
      <c r="D91" s="2054"/>
      <c r="E91" s="2054"/>
      <c r="F91" s="2054"/>
      <c r="G91" s="2054"/>
      <c r="H91" s="2054"/>
      <c r="I91" s="2054"/>
      <c r="J91" s="2055"/>
      <c r="K91" s="3459"/>
      <c r="L91" s="3460"/>
      <c r="M91" s="3460"/>
      <c r="N91" s="3460"/>
      <c r="O91" s="3461"/>
      <c r="P91" s="66"/>
    </row>
    <row r="92" spans="1:16" ht="32.25" customHeight="1">
      <c r="A92" s="1850" t="s">
        <v>11</v>
      </c>
      <c r="B92" s="1754" t="s">
        <v>21</v>
      </c>
      <c r="C92" s="3443" t="s">
        <v>11</v>
      </c>
      <c r="D92" s="3281"/>
      <c r="E92" s="1810" t="s">
        <v>176</v>
      </c>
      <c r="F92" s="1821" t="s">
        <v>652</v>
      </c>
      <c r="G92" s="470" t="s">
        <v>15</v>
      </c>
      <c r="H92" s="54">
        <v>37.5</v>
      </c>
      <c r="I92" s="54">
        <v>37.5</v>
      </c>
      <c r="J92" s="456">
        <v>16.7</v>
      </c>
      <c r="K92" s="1834" t="s">
        <v>653</v>
      </c>
      <c r="L92" s="3521">
        <v>100</v>
      </c>
      <c r="M92" s="3522">
        <v>100</v>
      </c>
      <c r="N92" s="3521"/>
      <c r="O92" s="1911" t="s">
        <v>1694</v>
      </c>
      <c r="P92" s="64" t="s">
        <v>47</v>
      </c>
    </row>
    <row r="93" spans="1:15" ht="37.5" customHeight="1">
      <c r="A93" s="1850"/>
      <c r="B93" s="1754"/>
      <c r="C93" s="3443"/>
      <c r="D93" s="3282"/>
      <c r="E93" s="1810"/>
      <c r="F93" s="1821"/>
      <c r="G93" s="473" t="s">
        <v>502</v>
      </c>
      <c r="H93" s="54">
        <v>10</v>
      </c>
      <c r="I93" s="54">
        <v>10</v>
      </c>
      <c r="J93" s="456">
        <v>10</v>
      </c>
      <c r="K93" s="1834"/>
      <c r="L93" s="3521"/>
      <c r="M93" s="3522"/>
      <c r="N93" s="3521"/>
      <c r="O93" s="1912"/>
    </row>
    <row r="94" spans="1:15" ht="19.5" customHeight="1">
      <c r="A94" s="1850"/>
      <c r="B94" s="1754"/>
      <c r="C94" s="3443"/>
      <c r="D94" s="3283"/>
      <c r="E94" s="1810"/>
      <c r="F94" s="1821"/>
      <c r="G94" s="472" t="s">
        <v>26</v>
      </c>
      <c r="H94" s="450">
        <f>SUM(H92:H93)</f>
        <v>47.5</v>
      </c>
      <c r="I94" s="450">
        <f>SUM(I92:I93)</f>
        <v>47.5</v>
      </c>
      <c r="J94" s="450">
        <f>SUM(J92:J93)</f>
        <v>26.7</v>
      </c>
      <c r="K94" s="3471"/>
      <c r="L94" s="3472"/>
      <c r="M94" s="3472"/>
      <c r="N94" s="3472"/>
      <c r="O94" s="3473"/>
    </row>
    <row r="95" spans="1:15" ht="87.75" customHeight="1">
      <c r="A95" s="1850" t="s">
        <v>11</v>
      </c>
      <c r="B95" s="1754" t="s">
        <v>21</v>
      </c>
      <c r="C95" s="3443" t="s">
        <v>34</v>
      </c>
      <c r="D95" s="3281"/>
      <c r="E95" s="1810" t="s">
        <v>178</v>
      </c>
      <c r="F95" s="1821" t="s">
        <v>654</v>
      </c>
      <c r="G95" s="319" t="s">
        <v>15</v>
      </c>
      <c r="H95" s="54">
        <v>68</v>
      </c>
      <c r="I95" s="311">
        <v>68</v>
      </c>
      <c r="J95" s="52">
        <v>10.6</v>
      </c>
      <c r="K95" s="73" t="s">
        <v>1052</v>
      </c>
      <c r="L95" s="112">
        <v>100</v>
      </c>
      <c r="M95" s="601">
        <v>100</v>
      </c>
      <c r="N95" s="469"/>
      <c r="O95" s="251" t="s">
        <v>1695</v>
      </c>
    </row>
    <row r="96" spans="1:15" ht="27" customHeight="1">
      <c r="A96" s="1850"/>
      <c r="B96" s="1754"/>
      <c r="C96" s="3443"/>
      <c r="D96" s="3283"/>
      <c r="E96" s="1810"/>
      <c r="F96" s="1821"/>
      <c r="G96" s="471" t="s">
        <v>26</v>
      </c>
      <c r="H96" s="450">
        <f>H95</f>
        <v>68</v>
      </c>
      <c r="I96" s="450">
        <f>I95</f>
        <v>68</v>
      </c>
      <c r="J96" s="450">
        <f>J95</f>
        <v>10.6</v>
      </c>
      <c r="K96" s="3465"/>
      <c r="L96" s="3466"/>
      <c r="M96" s="3466"/>
      <c r="N96" s="3466"/>
      <c r="O96" s="3467"/>
    </row>
    <row r="97" spans="1:16" s="174" customFormat="1" ht="18" customHeight="1">
      <c r="A97" s="27" t="s">
        <v>11</v>
      </c>
      <c r="B97" s="28" t="s">
        <v>21</v>
      </c>
      <c r="C97" s="3454" t="s">
        <v>174</v>
      </c>
      <c r="D97" s="3455"/>
      <c r="E97" s="3455"/>
      <c r="F97" s="3455"/>
      <c r="G97" s="3456"/>
      <c r="H97" s="60">
        <f>H96+H94</f>
        <v>115.5</v>
      </c>
      <c r="I97" s="60">
        <f>I96+I94</f>
        <v>115.5</v>
      </c>
      <c r="J97" s="60">
        <f>J96+J94</f>
        <v>37.3</v>
      </c>
      <c r="K97" s="3468"/>
      <c r="L97" s="3469"/>
      <c r="M97" s="3469"/>
      <c r="N97" s="3469"/>
      <c r="O97" s="3470"/>
      <c r="P97" s="66"/>
    </row>
    <row r="98" spans="1:16" s="174" customFormat="1" ht="18.75" customHeight="1">
      <c r="A98" s="27" t="s">
        <v>11</v>
      </c>
      <c r="B98" s="3444" t="s">
        <v>71</v>
      </c>
      <c r="C98" s="3445"/>
      <c r="D98" s="3445"/>
      <c r="E98" s="3445"/>
      <c r="F98" s="3445"/>
      <c r="G98" s="3446"/>
      <c r="H98" s="166">
        <f>H97+H90+H83+H78+H38</f>
        <v>5881.400000000001</v>
      </c>
      <c r="I98" s="166">
        <f>I97+I90+I83+I78+I38</f>
        <v>6031.599999999999</v>
      </c>
      <c r="J98" s="166">
        <f>J97+J90+J83+J78+J38</f>
        <v>5246</v>
      </c>
      <c r="K98" s="3447"/>
      <c r="L98" s="3448"/>
      <c r="M98" s="3448"/>
      <c r="N98" s="3448"/>
      <c r="O98" s="3449"/>
      <c r="P98" s="66"/>
    </row>
    <row r="99" spans="1:16" s="174" customFormat="1" ht="18" customHeight="1">
      <c r="A99" s="27" t="s">
        <v>17</v>
      </c>
      <c r="B99" s="1773" t="s">
        <v>179</v>
      </c>
      <c r="C99" s="1774"/>
      <c r="D99" s="1774"/>
      <c r="E99" s="1774"/>
      <c r="F99" s="1774"/>
      <c r="G99" s="1774"/>
      <c r="H99" s="1774"/>
      <c r="I99" s="1774"/>
      <c r="J99" s="1774"/>
      <c r="K99" s="1774"/>
      <c r="L99" s="1774"/>
      <c r="M99" s="1774"/>
      <c r="N99" s="1774"/>
      <c r="O99" s="1775"/>
      <c r="P99" s="66"/>
    </row>
    <row r="100" spans="1:16" s="174" customFormat="1" ht="19.5" customHeight="1">
      <c r="A100" s="27" t="s">
        <v>17</v>
      </c>
      <c r="B100" s="28" t="s">
        <v>11</v>
      </c>
      <c r="C100" s="3543" t="s">
        <v>180</v>
      </c>
      <c r="D100" s="3544"/>
      <c r="E100" s="3544"/>
      <c r="F100" s="3544"/>
      <c r="G100" s="3544"/>
      <c r="H100" s="3544"/>
      <c r="I100" s="3544"/>
      <c r="J100" s="3544"/>
      <c r="K100" s="3544"/>
      <c r="L100" s="3544"/>
      <c r="M100" s="3544"/>
      <c r="N100" s="3544"/>
      <c r="O100" s="3545"/>
      <c r="P100" s="66"/>
    </row>
    <row r="101" spans="1:15" ht="104.25" customHeight="1">
      <c r="A101" s="1850" t="s">
        <v>17</v>
      </c>
      <c r="B101" s="1754" t="s">
        <v>11</v>
      </c>
      <c r="C101" s="3443" t="s">
        <v>11</v>
      </c>
      <c r="D101" s="3281"/>
      <c r="E101" s="3525" t="s">
        <v>181</v>
      </c>
      <c r="F101" s="3526" t="s">
        <v>657</v>
      </c>
      <c r="G101" s="470" t="s">
        <v>15</v>
      </c>
      <c r="H101" s="54">
        <v>50</v>
      </c>
      <c r="I101" s="54">
        <v>50</v>
      </c>
      <c r="J101" s="54">
        <v>46.4</v>
      </c>
      <c r="K101" s="250" t="s">
        <v>1053</v>
      </c>
      <c r="L101" s="113">
        <v>14</v>
      </c>
      <c r="M101" s="597">
        <v>14</v>
      </c>
      <c r="N101" s="250" t="s">
        <v>1693</v>
      </c>
      <c r="O101" s="453"/>
    </row>
    <row r="102" spans="1:15" ht="27" customHeight="1">
      <c r="A102" s="1850"/>
      <c r="B102" s="1754"/>
      <c r="C102" s="3443"/>
      <c r="D102" s="3283"/>
      <c r="E102" s="3525"/>
      <c r="F102" s="3526"/>
      <c r="G102" s="449" t="s">
        <v>26</v>
      </c>
      <c r="H102" s="450">
        <f>H101</f>
        <v>50</v>
      </c>
      <c r="I102" s="450">
        <f>I101</f>
        <v>50</v>
      </c>
      <c r="J102" s="450">
        <f>J101</f>
        <v>46.4</v>
      </c>
      <c r="K102" s="428"/>
      <c r="L102" s="428"/>
      <c r="M102" s="428"/>
      <c r="N102" s="428"/>
      <c r="O102" s="428"/>
    </row>
    <row r="103" spans="1:15" ht="409.5" customHeight="1">
      <c r="A103" s="1850" t="s">
        <v>17</v>
      </c>
      <c r="B103" s="1754" t="s">
        <v>11</v>
      </c>
      <c r="C103" s="3443" t="s">
        <v>17</v>
      </c>
      <c r="D103" s="3281"/>
      <c r="E103" s="3525" t="s">
        <v>1073</v>
      </c>
      <c r="F103" s="3546" t="s">
        <v>1074</v>
      </c>
      <c r="G103" s="468" t="s">
        <v>502</v>
      </c>
      <c r="H103" s="54"/>
      <c r="I103" s="54">
        <v>139</v>
      </c>
      <c r="J103" s="54">
        <v>8.6</v>
      </c>
      <c r="K103" s="250" t="s">
        <v>1075</v>
      </c>
      <c r="L103" s="113">
        <v>1</v>
      </c>
      <c r="M103" s="598">
        <v>0</v>
      </c>
      <c r="N103" s="227" t="s">
        <v>1322</v>
      </c>
      <c r="O103" s="534" t="s">
        <v>1323</v>
      </c>
    </row>
    <row r="104" spans="1:15" ht="27" customHeight="1">
      <c r="A104" s="1850"/>
      <c r="B104" s="1754"/>
      <c r="C104" s="3443"/>
      <c r="D104" s="3283"/>
      <c r="E104" s="3525"/>
      <c r="F104" s="3546"/>
      <c r="G104" s="449" t="s">
        <v>26</v>
      </c>
      <c r="H104" s="450">
        <f>H103</f>
        <v>0</v>
      </c>
      <c r="I104" s="450">
        <f>I103</f>
        <v>139</v>
      </c>
      <c r="J104" s="450">
        <f>J103</f>
        <v>8.6</v>
      </c>
      <c r="K104" s="428"/>
      <c r="L104" s="428"/>
      <c r="M104" s="428"/>
      <c r="N104" s="428"/>
      <c r="O104" s="428"/>
    </row>
    <row r="105" spans="1:16" s="174" customFormat="1" ht="18.75" customHeight="1">
      <c r="A105" s="27" t="s">
        <v>17</v>
      </c>
      <c r="B105" s="28" t="s">
        <v>11</v>
      </c>
      <c r="C105" s="3530" t="s">
        <v>54</v>
      </c>
      <c r="D105" s="3530"/>
      <c r="E105" s="3530"/>
      <c r="F105" s="3530"/>
      <c r="G105" s="3530"/>
      <c r="H105" s="60">
        <f>SUM(H102+H104)</f>
        <v>50</v>
      </c>
      <c r="I105" s="60">
        <f>SUM(I102+I104)</f>
        <v>189</v>
      </c>
      <c r="J105" s="60">
        <f>SUM(J102+J104)</f>
        <v>55</v>
      </c>
      <c r="K105" s="3531"/>
      <c r="L105" s="3531"/>
      <c r="M105" s="3531"/>
      <c r="N105" s="3531"/>
      <c r="O105" s="3531"/>
      <c r="P105" s="66"/>
    </row>
    <row r="106" spans="1:16" s="174" customFormat="1" ht="19.5" customHeight="1">
      <c r="A106" s="27" t="s">
        <v>17</v>
      </c>
      <c r="B106" s="28" t="s">
        <v>17</v>
      </c>
      <c r="C106" s="3453" t="s">
        <v>182</v>
      </c>
      <c r="D106" s="3453"/>
      <c r="E106" s="3453"/>
      <c r="F106" s="3453"/>
      <c r="G106" s="3453"/>
      <c r="H106" s="3453"/>
      <c r="I106" s="3453"/>
      <c r="J106" s="3453"/>
      <c r="K106" s="459" t="s">
        <v>183</v>
      </c>
      <c r="L106" s="422"/>
      <c r="M106" s="422"/>
      <c r="N106" s="422"/>
      <c r="O106" s="459"/>
      <c r="P106" s="66"/>
    </row>
    <row r="107" spans="1:19" ht="346.5">
      <c r="A107" s="1850" t="s">
        <v>17</v>
      </c>
      <c r="B107" s="1754" t="s">
        <v>17</v>
      </c>
      <c r="C107" s="3443" t="s">
        <v>23</v>
      </c>
      <c r="D107" s="3281"/>
      <c r="E107" s="3525" t="s">
        <v>655</v>
      </c>
      <c r="F107" s="3430" t="s">
        <v>476</v>
      </c>
      <c r="G107" s="470" t="s">
        <v>15</v>
      </c>
      <c r="H107" s="41">
        <v>3</v>
      </c>
      <c r="I107" s="41">
        <v>3</v>
      </c>
      <c r="J107" s="41">
        <v>0</v>
      </c>
      <c r="K107" s="77" t="s">
        <v>1054</v>
      </c>
      <c r="L107" s="112">
        <v>9</v>
      </c>
      <c r="M107" s="617">
        <v>0</v>
      </c>
      <c r="N107" s="306"/>
      <c r="O107" s="77" t="s">
        <v>1684</v>
      </c>
      <c r="P107" s="64" t="s">
        <v>47</v>
      </c>
      <c r="S107" s="65">
        <v>0</v>
      </c>
    </row>
    <row r="108" spans="1:15" ht="30" customHeight="1">
      <c r="A108" s="1850"/>
      <c r="B108" s="1754"/>
      <c r="C108" s="3443"/>
      <c r="D108" s="3283"/>
      <c r="E108" s="3525"/>
      <c r="F108" s="3430"/>
      <c r="G108" s="449" t="s">
        <v>26</v>
      </c>
      <c r="H108" s="450">
        <f aca="true" t="shared" si="0" ref="H108:J109">H107</f>
        <v>3</v>
      </c>
      <c r="I108" s="450">
        <f t="shared" si="0"/>
        <v>3</v>
      </c>
      <c r="J108" s="450">
        <f t="shared" si="0"/>
        <v>0</v>
      </c>
      <c r="K108" s="3527"/>
      <c r="L108" s="3528"/>
      <c r="M108" s="3528"/>
      <c r="N108" s="3528"/>
      <c r="O108" s="3529"/>
    </row>
    <row r="109" spans="1:16" s="174" customFormat="1" ht="18.75" customHeight="1">
      <c r="A109" s="27" t="s">
        <v>17</v>
      </c>
      <c r="B109" s="28" t="s">
        <v>17</v>
      </c>
      <c r="C109" s="3454" t="s">
        <v>174</v>
      </c>
      <c r="D109" s="3455"/>
      <c r="E109" s="3455"/>
      <c r="F109" s="3455"/>
      <c r="G109" s="3456"/>
      <c r="H109" s="60">
        <f t="shared" si="0"/>
        <v>3</v>
      </c>
      <c r="I109" s="60">
        <f t="shared" si="0"/>
        <v>3</v>
      </c>
      <c r="J109" s="60">
        <f t="shared" si="0"/>
        <v>0</v>
      </c>
      <c r="K109" s="3468"/>
      <c r="L109" s="3469"/>
      <c r="M109" s="3469"/>
      <c r="N109" s="3469"/>
      <c r="O109" s="3470"/>
      <c r="P109" s="66"/>
    </row>
    <row r="110" spans="1:16" s="174" customFormat="1" ht="18.75" customHeight="1">
      <c r="A110" s="27" t="s">
        <v>17</v>
      </c>
      <c r="B110" s="3444" t="s">
        <v>184</v>
      </c>
      <c r="C110" s="3445"/>
      <c r="D110" s="3445"/>
      <c r="E110" s="3445"/>
      <c r="F110" s="3445"/>
      <c r="G110" s="3446"/>
      <c r="H110" s="166">
        <f>SUM(H105+H109)</f>
        <v>53</v>
      </c>
      <c r="I110" s="166">
        <f>SUM(I105+I109)</f>
        <v>192</v>
      </c>
      <c r="J110" s="166">
        <f>SUM(J105+J109)</f>
        <v>55</v>
      </c>
      <c r="K110" s="3447"/>
      <c r="L110" s="3448"/>
      <c r="M110" s="3448"/>
      <c r="N110" s="3448"/>
      <c r="O110" s="3449"/>
      <c r="P110" s="66"/>
    </row>
    <row r="111" spans="1:16" s="174" customFormat="1" ht="18.75" customHeight="1">
      <c r="A111" s="27" t="s">
        <v>34</v>
      </c>
      <c r="B111" s="3450" t="s">
        <v>185</v>
      </c>
      <c r="C111" s="3451"/>
      <c r="D111" s="3451"/>
      <c r="E111" s="3451"/>
      <c r="F111" s="3451"/>
      <c r="G111" s="3451"/>
      <c r="H111" s="3451"/>
      <c r="I111" s="3451"/>
      <c r="J111" s="3451"/>
      <c r="K111" s="3451"/>
      <c r="L111" s="3451"/>
      <c r="M111" s="3451"/>
      <c r="N111" s="3451"/>
      <c r="O111" s="3452"/>
      <c r="P111" s="66"/>
    </row>
    <row r="112" spans="1:16" s="174" customFormat="1" ht="19.5" customHeight="1">
      <c r="A112" s="27" t="s">
        <v>34</v>
      </c>
      <c r="B112" s="28" t="s">
        <v>11</v>
      </c>
      <c r="C112" s="3453" t="s">
        <v>186</v>
      </c>
      <c r="D112" s="3453"/>
      <c r="E112" s="3453"/>
      <c r="F112" s="3453"/>
      <c r="G112" s="3453"/>
      <c r="H112" s="3453"/>
      <c r="I112" s="3453"/>
      <c r="J112" s="3453"/>
      <c r="K112" s="459"/>
      <c r="L112" s="422"/>
      <c r="M112" s="422"/>
      <c r="N112" s="422"/>
      <c r="O112" s="459"/>
      <c r="P112" s="66"/>
    </row>
    <row r="113" spans="1:19" ht="68.25" customHeight="1">
      <c r="A113" s="1751" t="s">
        <v>34</v>
      </c>
      <c r="B113" s="3547" t="s">
        <v>11</v>
      </c>
      <c r="C113" s="3557" t="s">
        <v>11</v>
      </c>
      <c r="D113" s="418"/>
      <c r="E113" s="302" t="s">
        <v>187</v>
      </c>
      <c r="F113" s="3560" t="s">
        <v>1055</v>
      </c>
      <c r="G113" s="3563"/>
      <c r="H113" s="3564"/>
      <c r="I113" s="3564"/>
      <c r="J113" s="3565"/>
      <c r="K113" s="318" t="s">
        <v>188</v>
      </c>
      <c r="L113" s="112">
        <v>100</v>
      </c>
      <c r="M113" s="601">
        <v>100</v>
      </c>
      <c r="N113" s="306"/>
      <c r="O113" s="116"/>
      <c r="P113" s="179" t="s">
        <v>115</v>
      </c>
      <c r="Q113" s="180"/>
      <c r="R113" s="180"/>
      <c r="S113" s="572"/>
    </row>
    <row r="114" spans="1:19" ht="28.5" customHeight="1">
      <c r="A114" s="1752"/>
      <c r="B114" s="1837"/>
      <c r="C114" s="3558"/>
      <c r="D114" s="461" t="s">
        <v>11</v>
      </c>
      <c r="E114" s="302" t="s">
        <v>190</v>
      </c>
      <c r="F114" s="3561"/>
      <c r="G114" s="475" t="s">
        <v>15</v>
      </c>
      <c r="H114" s="304">
        <v>70</v>
      </c>
      <c r="I114" s="311">
        <v>70</v>
      </c>
      <c r="J114" s="304">
        <v>60.2</v>
      </c>
      <c r="K114" s="573"/>
      <c r="L114" s="574"/>
      <c r="M114" s="574"/>
      <c r="N114" s="574"/>
      <c r="O114" s="575"/>
      <c r="P114" s="179" t="s">
        <v>115</v>
      </c>
      <c r="Q114" s="180"/>
      <c r="R114" s="180"/>
      <c r="S114" s="572"/>
    </row>
    <row r="115" spans="1:16" ht="33" customHeight="1">
      <c r="A115" s="1752"/>
      <c r="B115" s="1837"/>
      <c r="C115" s="3558"/>
      <c r="D115" s="461" t="s">
        <v>17</v>
      </c>
      <c r="E115" s="302" t="s">
        <v>189</v>
      </c>
      <c r="F115" s="3562"/>
      <c r="G115" s="475" t="s">
        <v>15</v>
      </c>
      <c r="H115" s="304">
        <v>2521</v>
      </c>
      <c r="I115" s="312">
        <v>2521</v>
      </c>
      <c r="J115" s="304">
        <v>2520.8</v>
      </c>
      <c r="K115" s="579"/>
      <c r="L115" s="580"/>
      <c r="M115" s="580"/>
      <c r="N115" s="580"/>
      <c r="O115" s="581"/>
      <c r="P115" s="64" t="s">
        <v>177</v>
      </c>
    </row>
    <row r="116" spans="1:15" ht="28.5" customHeight="1">
      <c r="A116" s="1753"/>
      <c r="B116" s="1838"/>
      <c r="C116" s="3559"/>
      <c r="D116" s="3554"/>
      <c r="E116" s="3555"/>
      <c r="F116" s="3556"/>
      <c r="G116" s="472" t="s">
        <v>26</v>
      </c>
      <c r="H116" s="450">
        <f>SUM(H114:H115)</f>
        <v>2591</v>
      </c>
      <c r="I116" s="450">
        <f>SUM(I114:I115)</f>
        <v>2591</v>
      </c>
      <c r="J116" s="450">
        <f>SUM(J114:J115)</f>
        <v>2581</v>
      </c>
      <c r="K116" s="576"/>
      <c r="L116" s="577"/>
      <c r="M116" s="577"/>
      <c r="N116" s="577"/>
      <c r="O116" s="578"/>
    </row>
    <row r="117" spans="1:16" ht="42.75" customHeight="1">
      <c r="A117" s="1850" t="s">
        <v>34</v>
      </c>
      <c r="B117" s="1754" t="s">
        <v>11</v>
      </c>
      <c r="C117" s="3443" t="s">
        <v>17</v>
      </c>
      <c r="D117" s="3281"/>
      <c r="E117" s="3532" t="s">
        <v>662</v>
      </c>
      <c r="F117" s="3430" t="s">
        <v>1055</v>
      </c>
      <c r="G117" s="470" t="s">
        <v>15</v>
      </c>
      <c r="H117" s="41">
        <v>215</v>
      </c>
      <c r="I117" s="314">
        <v>215</v>
      </c>
      <c r="J117" s="55">
        <v>215</v>
      </c>
      <c r="K117" s="452" t="s">
        <v>191</v>
      </c>
      <c r="L117" s="112">
        <v>100</v>
      </c>
      <c r="M117" s="601">
        <v>100</v>
      </c>
      <c r="N117" s="306"/>
      <c r="O117" s="229"/>
      <c r="P117" s="178" t="s">
        <v>135</v>
      </c>
    </row>
    <row r="118" spans="1:15" ht="21" customHeight="1">
      <c r="A118" s="1850"/>
      <c r="B118" s="1754"/>
      <c r="C118" s="3443"/>
      <c r="D118" s="3283"/>
      <c r="E118" s="3532"/>
      <c r="F118" s="3430"/>
      <c r="G118" s="472" t="s">
        <v>26</v>
      </c>
      <c r="H118" s="450">
        <f>H117</f>
        <v>215</v>
      </c>
      <c r="I118" s="450">
        <f>I117</f>
        <v>215</v>
      </c>
      <c r="J118" s="450">
        <f>J117</f>
        <v>215</v>
      </c>
      <c r="K118" s="3465"/>
      <c r="L118" s="3466"/>
      <c r="M118" s="3466"/>
      <c r="N118" s="3466"/>
      <c r="O118" s="3467"/>
    </row>
    <row r="119" spans="1:16" ht="116.25" customHeight="1">
      <c r="A119" s="1850" t="s">
        <v>34</v>
      </c>
      <c r="B119" s="1754" t="s">
        <v>11</v>
      </c>
      <c r="C119" s="3443" t="s">
        <v>34</v>
      </c>
      <c r="D119" s="3281"/>
      <c r="E119" s="3532" t="s">
        <v>192</v>
      </c>
      <c r="F119" s="3430" t="s">
        <v>1001</v>
      </c>
      <c r="G119" s="470" t="s">
        <v>15</v>
      </c>
      <c r="H119" s="54">
        <v>15</v>
      </c>
      <c r="I119" s="51">
        <v>15</v>
      </c>
      <c r="J119" s="55">
        <v>13.6</v>
      </c>
      <c r="K119" s="77" t="s">
        <v>1056</v>
      </c>
      <c r="L119" s="112">
        <v>100</v>
      </c>
      <c r="M119" s="601">
        <v>97</v>
      </c>
      <c r="N119" s="298" t="s">
        <v>1654</v>
      </c>
      <c r="O119" s="69" t="s">
        <v>1653</v>
      </c>
      <c r="P119" s="178" t="s">
        <v>135</v>
      </c>
    </row>
    <row r="120" spans="1:15" ht="36.75" customHeight="1">
      <c r="A120" s="1850"/>
      <c r="B120" s="1754"/>
      <c r="C120" s="3443"/>
      <c r="D120" s="3283"/>
      <c r="E120" s="3532"/>
      <c r="F120" s="3430"/>
      <c r="G120" s="472" t="s">
        <v>26</v>
      </c>
      <c r="H120" s="450">
        <f>H119</f>
        <v>15</v>
      </c>
      <c r="I120" s="450">
        <f>I119</f>
        <v>15</v>
      </c>
      <c r="J120" s="450">
        <f>J119</f>
        <v>13.6</v>
      </c>
      <c r="K120" s="3465"/>
      <c r="L120" s="3466"/>
      <c r="M120" s="3466"/>
      <c r="N120" s="3466"/>
      <c r="O120" s="3467"/>
    </row>
    <row r="121" spans="1:16" ht="94.5" customHeight="1">
      <c r="A121" s="1850" t="s">
        <v>34</v>
      </c>
      <c r="B121" s="1754" t="s">
        <v>11</v>
      </c>
      <c r="C121" s="3443" t="s">
        <v>19</v>
      </c>
      <c r="D121" s="3281"/>
      <c r="E121" s="3532" t="s">
        <v>193</v>
      </c>
      <c r="F121" s="3526" t="s">
        <v>664</v>
      </c>
      <c r="G121" s="470" t="s">
        <v>15</v>
      </c>
      <c r="H121" s="41">
        <v>357</v>
      </c>
      <c r="I121" s="311">
        <v>331</v>
      </c>
      <c r="J121" s="55">
        <v>99.5</v>
      </c>
      <c r="K121" s="77" t="s">
        <v>191</v>
      </c>
      <c r="L121" s="112">
        <v>100</v>
      </c>
      <c r="M121" s="601">
        <v>100</v>
      </c>
      <c r="N121" s="306"/>
      <c r="O121" s="69" t="s">
        <v>1657</v>
      </c>
      <c r="P121" s="64" t="s">
        <v>98</v>
      </c>
    </row>
    <row r="122" spans="1:15" ht="21" customHeight="1">
      <c r="A122" s="1850"/>
      <c r="B122" s="1754"/>
      <c r="C122" s="3443"/>
      <c r="D122" s="3283"/>
      <c r="E122" s="3532"/>
      <c r="F122" s="3526"/>
      <c r="G122" s="472" t="s">
        <v>26</v>
      </c>
      <c r="H122" s="450">
        <f>H121</f>
        <v>357</v>
      </c>
      <c r="I122" s="450">
        <f>I121</f>
        <v>331</v>
      </c>
      <c r="J122" s="450">
        <f>J121</f>
        <v>99.5</v>
      </c>
      <c r="K122" s="3465"/>
      <c r="L122" s="3466"/>
      <c r="M122" s="3466"/>
      <c r="N122" s="3466"/>
      <c r="O122" s="3467"/>
    </row>
    <row r="123" spans="1:16" ht="111.75" customHeight="1">
      <c r="A123" s="1850" t="s">
        <v>34</v>
      </c>
      <c r="B123" s="1754" t="s">
        <v>11</v>
      </c>
      <c r="C123" s="3443" t="s">
        <v>21</v>
      </c>
      <c r="D123" s="3281"/>
      <c r="E123" s="3532" t="s">
        <v>663</v>
      </c>
      <c r="F123" s="3526" t="s">
        <v>1001</v>
      </c>
      <c r="G123" s="470" t="s">
        <v>15</v>
      </c>
      <c r="H123" s="41">
        <v>14.4</v>
      </c>
      <c r="I123" s="311">
        <v>14.4</v>
      </c>
      <c r="J123" s="55">
        <v>6.6</v>
      </c>
      <c r="K123" s="77" t="s">
        <v>191</v>
      </c>
      <c r="L123" s="112">
        <v>100</v>
      </c>
      <c r="M123" s="620" t="s">
        <v>1655</v>
      </c>
      <c r="N123" s="298" t="s">
        <v>1656</v>
      </c>
      <c r="O123" s="69" t="s">
        <v>1653</v>
      </c>
      <c r="P123" s="64" t="s">
        <v>98</v>
      </c>
    </row>
    <row r="124" spans="1:15" ht="21" customHeight="1">
      <c r="A124" s="1850"/>
      <c r="B124" s="1754"/>
      <c r="C124" s="3443"/>
      <c r="D124" s="3283"/>
      <c r="E124" s="3532"/>
      <c r="F124" s="3526"/>
      <c r="G124" s="472" t="s">
        <v>26</v>
      </c>
      <c r="H124" s="450">
        <f>H123</f>
        <v>14.4</v>
      </c>
      <c r="I124" s="450">
        <f>I123</f>
        <v>14.4</v>
      </c>
      <c r="J124" s="450">
        <f>J123</f>
        <v>6.6</v>
      </c>
      <c r="K124" s="3465"/>
      <c r="L124" s="3466"/>
      <c r="M124" s="3466"/>
      <c r="N124" s="3466"/>
      <c r="O124" s="3467"/>
    </row>
    <row r="125" spans="1:16" s="174" customFormat="1" ht="19.5" customHeight="1">
      <c r="A125" s="417" t="s">
        <v>34</v>
      </c>
      <c r="B125" s="248" t="s">
        <v>11</v>
      </c>
      <c r="C125" s="3454" t="s">
        <v>54</v>
      </c>
      <c r="D125" s="3455"/>
      <c r="E125" s="3455"/>
      <c r="F125" s="3455"/>
      <c r="G125" s="3456"/>
      <c r="H125" s="60">
        <f>H116+H122+H120+H118+H124</f>
        <v>3192.4</v>
      </c>
      <c r="I125" s="60">
        <f>I116+I122+I120+I118+I124</f>
        <v>3166.4</v>
      </c>
      <c r="J125" s="60">
        <f>J116+J122+J120+J118+J124</f>
        <v>2915.7</v>
      </c>
      <c r="K125" s="3468"/>
      <c r="L125" s="3469"/>
      <c r="M125" s="3469"/>
      <c r="N125" s="3469"/>
      <c r="O125" s="3470"/>
      <c r="P125" s="66"/>
    </row>
    <row r="126" spans="1:16" s="174" customFormat="1" ht="23.25" customHeight="1">
      <c r="A126" s="417" t="s">
        <v>34</v>
      </c>
      <c r="B126" s="248" t="s">
        <v>17</v>
      </c>
      <c r="C126" s="3543" t="s">
        <v>194</v>
      </c>
      <c r="D126" s="3544"/>
      <c r="E126" s="3544"/>
      <c r="F126" s="3544"/>
      <c r="G126" s="3544"/>
      <c r="H126" s="3544"/>
      <c r="I126" s="3544"/>
      <c r="J126" s="3544"/>
      <c r="K126" s="3544"/>
      <c r="L126" s="3544"/>
      <c r="M126" s="3544"/>
      <c r="N126" s="3544"/>
      <c r="O126" s="3545"/>
      <c r="P126" s="66"/>
    </row>
    <row r="127" spans="1:16" ht="30" customHeight="1">
      <c r="A127" s="1850" t="s">
        <v>34</v>
      </c>
      <c r="B127" s="1754" t="s">
        <v>17</v>
      </c>
      <c r="C127" s="3443" t="s">
        <v>11</v>
      </c>
      <c r="D127" s="3281"/>
      <c r="E127" s="1810" t="s">
        <v>195</v>
      </c>
      <c r="F127" s="3430" t="s">
        <v>1057</v>
      </c>
      <c r="G127" s="3440" t="s">
        <v>15</v>
      </c>
      <c r="H127" s="3542">
        <v>14.5</v>
      </c>
      <c r="I127" s="3542">
        <v>14.5</v>
      </c>
      <c r="J127" s="3483">
        <v>1</v>
      </c>
      <c r="K127" s="3541"/>
      <c r="L127" s="3539"/>
      <c r="M127" s="3522"/>
      <c r="N127" s="3441"/>
      <c r="O127" s="3540"/>
      <c r="P127" s="64" t="s">
        <v>47</v>
      </c>
    </row>
    <row r="128" spans="1:15" ht="96" customHeight="1">
      <c r="A128" s="1850"/>
      <c r="B128" s="1754"/>
      <c r="C128" s="3443"/>
      <c r="D128" s="3282"/>
      <c r="E128" s="1810"/>
      <c r="F128" s="3430"/>
      <c r="G128" s="3440"/>
      <c r="H128" s="3542"/>
      <c r="I128" s="3542"/>
      <c r="J128" s="3483"/>
      <c r="K128" s="3541"/>
      <c r="L128" s="3539"/>
      <c r="M128" s="3522"/>
      <c r="N128" s="3442"/>
      <c r="O128" s="3540"/>
    </row>
    <row r="129" spans="1:15" ht="18.75" customHeight="1">
      <c r="A129" s="1850"/>
      <c r="B129" s="1754"/>
      <c r="C129" s="3443"/>
      <c r="D129" s="3283"/>
      <c r="E129" s="1810"/>
      <c r="F129" s="3430"/>
      <c r="G129" s="472" t="s">
        <v>26</v>
      </c>
      <c r="H129" s="450">
        <f>H127</f>
        <v>14.5</v>
      </c>
      <c r="I129" s="450">
        <f>I127</f>
        <v>14.5</v>
      </c>
      <c r="J129" s="450">
        <f>J127</f>
        <v>1</v>
      </c>
      <c r="K129" s="3471"/>
      <c r="L129" s="3472"/>
      <c r="M129" s="3472"/>
      <c r="N129" s="3472"/>
      <c r="O129" s="3473"/>
    </row>
    <row r="130" spans="1:16" s="174" customFormat="1" ht="19.5" customHeight="1">
      <c r="A130" s="27" t="s">
        <v>34</v>
      </c>
      <c r="B130" s="28" t="s">
        <v>17</v>
      </c>
      <c r="C130" s="3454" t="s">
        <v>174</v>
      </c>
      <c r="D130" s="3455"/>
      <c r="E130" s="3455"/>
      <c r="F130" s="3455"/>
      <c r="G130" s="3456"/>
      <c r="H130" s="455">
        <f>SUM(H129)</f>
        <v>14.5</v>
      </c>
      <c r="I130" s="455">
        <f>SUM(I129)</f>
        <v>14.5</v>
      </c>
      <c r="J130" s="455">
        <f>SUM(J129)</f>
        <v>1</v>
      </c>
      <c r="K130" s="3468"/>
      <c r="L130" s="3469"/>
      <c r="M130" s="3469"/>
      <c r="N130" s="3469"/>
      <c r="O130" s="3470"/>
      <c r="P130" s="66"/>
    </row>
    <row r="131" spans="1:16" s="174" customFormat="1" ht="18.75" customHeight="1">
      <c r="A131" s="27" t="s">
        <v>34</v>
      </c>
      <c r="B131" s="3444" t="s">
        <v>71</v>
      </c>
      <c r="C131" s="3445"/>
      <c r="D131" s="3445"/>
      <c r="E131" s="3445"/>
      <c r="F131" s="3445"/>
      <c r="G131" s="3446"/>
      <c r="H131" s="166">
        <f>H125+H130</f>
        <v>3206.9</v>
      </c>
      <c r="I131" s="166">
        <f>I125+I130</f>
        <v>3180.9</v>
      </c>
      <c r="J131" s="166">
        <f>J125+J130</f>
        <v>2916.7</v>
      </c>
      <c r="K131" s="3447"/>
      <c r="L131" s="3448"/>
      <c r="M131" s="3448"/>
      <c r="N131" s="3448"/>
      <c r="O131" s="3449"/>
      <c r="P131" s="66"/>
    </row>
    <row r="132" spans="1:16" s="174" customFormat="1" ht="23.25" customHeight="1">
      <c r="A132" s="3533" t="s">
        <v>108</v>
      </c>
      <c r="B132" s="3534"/>
      <c r="C132" s="3534"/>
      <c r="D132" s="3534"/>
      <c r="E132" s="3534"/>
      <c r="F132" s="3534"/>
      <c r="G132" s="3535"/>
      <c r="H132" s="462">
        <f>H131+H110+H98</f>
        <v>9141.300000000001</v>
      </c>
      <c r="I132" s="462">
        <f>I131+I110+I98</f>
        <v>9404.5</v>
      </c>
      <c r="J132" s="462">
        <f>J131+J110+J98</f>
        <v>8217.7</v>
      </c>
      <c r="K132" s="3536"/>
      <c r="L132" s="3537"/>
      <c r="M132" s="3537"/>
      <c r="N132" s="3537"/>
      <c r="O132" s="3538"/>
      <c r="P132" s="66"/>
    </row>
    <row r="133" spans="1:2" ht="8.25" customHeight="1">
      <c r="A133" s="181"/>
      <c r="B133" s="181"/>
    </row>
    <row r="134" spans="7:10" ht="12.75" hidden="1">
      <c r="G134" s="170" t="s">
        <v>15</v>
      </c>
      <c r="H134" s="63" t="e">
        <f>SUM(H15+H30+H33+H36+#REF!+H92+H95+H101+#REF!+#REF!+#REF!+H113+H117+H119+H127)</f>
        <v>#REF!</v>
      </c>
      <c r="I134" s="63" t="e">
        <f>SUM(I15+I30+I33+I36+#REF!+I92+I95+I101+#REF!+#REF!+#REF!+I113+I117+I119+I127)</f>
        <v>#REF!</v>
      </c>
      <c r="J134" s="63" t="e">
        <f>SUM(J15+J30+J33+J36+#REF!+J92+J95+J101+#REF!+#REF!+#REF!+J113+J117+J119+J127)</f>
        <v>#REF!</v>
      </c>
    </row>
    <row r="135" spans="7:10" ht="12.75" hidden="1">
      <c r="G135" s="170" t="s">
        <v>22</v>
      </c>
      <c r="H135" s="63" t="e">
        <f>SUM(#REF!)</f>
        <v>#REF!</v>
      </c>
      <c r="I135" s="63" t="e">
        <f>SUM(#REF!)</f>
        <v>#REF!</v>
      </c>
      <c r="J135" s="63" t="e">
        <f>SUM(#REF!)</f>
        <v>#REF!</v>
      </c>
    </row>
    <row r="136" spans="7:10" ht="12.75" hidden="1">
      <c r="G136" s="170" t="s">
        <v>33</v>
      </c>
      <c r="H136" s="63" t="e">
        <f>SUM(H40+H42+H44+#REF!+H46+H48+H50+H52+H54+H56+H58+H60+H62+H64+H66+H68+H70+H72+#REF!)</f>
        <v>#REF!</v>
      </c>
      <c r="I136" s="63" t="e">
        <f>SUM(I40+I42+I44+#REF!+I46+I48+I50+I52+I54+I56+I58+I60+I62+I64+I66+I68+I70+I72+#REF!)</f>
        <v>#REF!</v>
      </c>
      <c r="J136" s="63" t="e">
        <f>SUM(J40+J42+J44+#REF!+J46+J48+J50+J52+J54+J56+J58+J60+J62+J64+J66+J68+J70+J72+#REF!)</f>
        <v>#REF!</v>
      </c>
    </row>
    <row r="137" spans="7:10" ht="12.75" hidden="1">
      <c r="G137" s="170" t="s">
        <v>42</v>
      </c>
      <c r="H137" s="63" t="e">
        <f>SUM(#REF!)</f>
        <v>#REF!</v>
      </c>
      <c r="I137" s="63" t="e">
        <f>SUM(#REF!)</f>
        <v>#REF!</v>
      </c>
      <c r="J137" s="63" t="e">
        <f>SUM(#REF!)</f>
        <v>#REF!</v>
      </c>
    </row>
    <row r="138" spans="7:10" ht="12.75" hidden="1">
      <c r="G138" s="174" t="s">
        <v>46</v>
      </c>
      <c r="H138" s="67" t="e">
        <f>SUM(H134:H137)</f>
        <v>#REF!</v>
      </c>
      <c r="I138" s="67" t="e">
        <f>SUM(I134:I137)</f>
        <v>#REF!</v>
      </c>
      <c r="J138" s="67" t="e">
        <f>SUM(J134:J137)</f>
        <v>#REF!</v>
      </c>
    </row>
    <row r="139" ht="12.75">
      <c r="E139" s="182"/>
    </row>
  </sheetData>
  <sheetProtection/>
  <mergeCells count="369">
    <mergeCell ref="C126:O126"/>
    <mergeCell ref="K58:O58"/>
    <mergeCell ref="K60:O60"/>
    <mergeCell ref="K62:O62"/>
    <mergeCell ref="D116:F116"/>
    <mergeCell ref="C113:C116"/>
    <mergeCell ref="B98:G98"/>
    <mergeCell ref="B113:B116"/>
    <mergeCell ref="F113:F115"/>
    <mergeCell ref="G113:J113"/>
    <mergeCell ref="K76:O76"/>
    <mergeCell ref="K64:O64"/>
    <mergeCell ref="K66:O66"/>
    <mergeCell ref="K68:O68"/>
    <mergeCell ref="K70:O70"/>
    <mergeCell ref="K72:O72"/>
    <mergeCell ref="K74:O74"/>
    <mergeCell ref="K71:O71"/>
    <mergeCell ref="K42:O42"/>
    <mergeCell ref="K44:O44"/>
    <mergeCell ref="K46:O46"/>
    <mergeCell ref="K48:O48"/>
    <mergeCell ref="B88:B89"/>
    <mergeCell ref="C88:C89"/>
    <mergeCell ref="C62:C63"/>
    <mergeCell ref="B64:B65"/>
    <mergeCell ref="C64:C65"/>
    <mergeCell ref="K55:O55"/>
    <mergeCell ref="D101:D102"/>
    <mergeCell ref="A95:A96"/>
    <mergeCell ref="B95:B96"/>
    <mergeCell ref="K82:O82"/>
    <mergeCell ref="C83:G83"/>
    <mergeCell ref="K83:O83"/>
    <mergeCell ref="C80:C82"/>
    <mergeCell ref="B85:B87"/>
    <mergeCell ref="C85:C87"/>
    <mergeCell ref="C95:C96"/>
    <mergeCell ref="D103:D104"/>
    <mergeCell ref="E103:E104"/>
    <mergeCell ref="F103:F104"/>
    <mergeCell ref="A15:A29"/>
    <mergeCell ref="B15:B29"/>
    <mergeCell ref="C15:C29"/>
    <mergeCell ref="D30:D32"/>
    <mergeCell ref="D33:D35"/>
    <mergeCell ref="B80:B82"/>
    <mergeCell ref="A85:A87"/>
    <mergeCell ref="H127:H128"/>
    <mergeCell ref="E80:E82"/>
    <mergeCell ref="C90:G90"/>
    <mergeCell ref="C100:O100"/>
    <mergeCell ref="K124:O124"/>
    <mergeCell ref="A127:A129"/>
    <mergeCell ref="A80:A82"/>
    <mergeCell ref="D123:D124"/>
    <mergeCell ref="D127:D129"/>
    <mergeCell ref="A123:A124"/>
    <mergeCell ref="A103:A104"/>
    <mergeCell ref="B131:G131"/>
    <mergeCell ref="K131:O131"/>
    <mergeCell ref="C125:G125"/>
    <mergeCell ref="K125:O125"/>
    <mergeCell ref="O80:O81"/>
    <mergeCell ref="I127:I128"/>
    <mergeCell ref="B103:B104"/>
    <mergeCell ref="C103:C104"/>
    <mergeCell ref="B127:B129"/>
    <mergeCell ref="A132:G132"/>
    <mergeCell ref="K132:O132"/>
    <mergeCell ref="L127:L128"/>
    <mergeCell ref="M127:M128"/>
    <mergeCell ref="O127:O128"/>
    <mergeCell ref="K129:O129"/>
    <mergeCell ref="C130:G130"/>
    <mergeCell ref="K130:O130"/>
    <mergeCell ref="J127:J128"/>
    <mergeCell ref="K127:K128"/>
    <mergeCell ref="C127:C129"/>
    <mergeCell ref="E127:E129"/>
    <mergeCell ref="F127:F129"/>
    <mergeCell ref="G127:G128"/>
    <mergeCell ref="A121:A122"/>
    <mergeCell ref="B121:B122"/>
    <mergeCell ref="C121:C122"/>
    <mergeCell ref="E121:E122"/>
    <mergeCell ref="F121:F122"/>
    <mergeCell ref="F123:F124"/>
    <mergeCell ref="E123:E124"/>
    <mergeCell ref="B123:B124"/>
    <mergeCell ref="C123:C124"/>
    <mergeCell ref="K122:O122"/>
    <mergeCell ref="K118:O118"/>
    <mergeCell ref="K120:O120"/>
    <mergeCell ref="D121:D122"/>
    <mergeCell ref="A119:A120"/>
    <mergeCell ref="B119:B120"/>
    <mergeCell ref="C119:C120"/>
    <mergeCell ref="E119:E120"/>
    <mergeCell ref="F119:F120"/>
    <mergeCell ref="D119:D120"/>
    <mergeCell ref="A117:A118"/>
    <mergeCell ref="B117:B118"/>
    <mergeCell ref="C117:C118"/>
    <mergeCell ref="E117:E118"/>
    <mergeCell ref="F117:F118"/>
    <mergeCell ref="D117:D118"/>
    <mergeCell ref="K109:O109"/>
    <mergeCell ref="F107:F108"/>
    <mergeCell ref="K108:O108"/>
    <mergeCell ref="C105:G105"/>
    <mergeCell ref="K105:O105"/>
    <mergeCell ref="D88:D89"/>
    <mergeCell ref="E88:E89"/>
    <mergeCell ref="F88:F89"/>
    <mergeCell ref="K89:O89"/>
    <mergeCell ref="C109:G109"/>
    <mergeCell ref="C106:J106"/>
    <mergeCell ref="E107:E108"/>
    <mergeCell ref="K90:O90"/>
    <mergeCell ref="C97:G97"/>
    <mergeCell ref="K97:O97"/>
    <mergeCell ref="O85:O86"/>
    <mergeCell ref="K98:O98"/>
    <mergeCell ref="E101:E102"/>
    <mergeCell ref="F101:F102"/>
    <mergeCell ref="B99:O99"/>
    <mergeCell ref="E95:E96"/>
    <mergeCell ref="F95:F96"/>
    <mergeCell ref="K75:O75"/>
    <mergeCell ref="D74:D75"/>
    <mergeCell ref="A92:A94"/>
    <mergeCell ref="B92:B94"/>
    <mergeCell ref="C92:C94"/>
    <mergeCell ref="E85:E87"/>
    <mergeCell ref="K87:O87"/>
    <mergeCell ref="N85:N86"/>
    <mergeCell ref="A74:A75"/>
    <mergeCell ref="B74:B75"/>
    <mergeCell ref="K73:O73"/>
    <mergeCell ref="D72:D73"/>
    <mergeCell ref="L92:L93"/>
    <mergeCell ref="M92:M93"/>
    <mergeCell ref="N92:N93"/>
    <mergeCell ref="F92:F94"/>
    <mergeCell ref="F85:F87"/>
    <mergeCell ref="K94:O94"/>
    <mergeCell ref="A101:A102"/>
    <mergeCell ref="B101:B102"/>
    <mergeCell ref="C101:C102"/>
    <mergeCell ref="K96:O96"/>
    <mergeCell ref="D95:D96"/>
    <mergeCell ref="F70:F71"/>
    <mergeCell ref="A72:A73"/>
    <mergeCell ref="B72:B73"/>
    <mergeCell ref="C72:C73"/>
    <mergeCell ref="E92:E94"/>
    <mergeCell ref="C91:J91"/>
    <mergeCell ref="E72:E73"/>
    <mergeCell ref="F72:F73"/>
    <mergeCell ref="C79:O79"/>
    <mergeCell ref="C84:O84"/>
    <mergeCell ref="N80:N81"/>
    <mergeCell ref="D80:D82"/>
    <mergeCell ref="K77:O77"/>
    <mergeCell ref="E76:E77"/>
    <mergeCell ref="F76:F77"/>
    <mergeCell ref="A70:A71"/>
    <mergeCell ref="B70:B71"/>
    <mergeCell ref="C70:C71"/>
    <mergeCell ref="E70:E71"/>
    <mergeCell ref="F64:F65"/>
    <mergeCell ref="D92:D94"/>
    <mergeCell ref="D85:D87"/>
    <mergeCell ref="C74:C75"/>
    <mergeCell ref="F80:F82"/>
    <mergeCell ref="A88:A89"/>
    <mergeCell ref="E62:E63"/>
    <mergeCell ref="F62:F63"/>
    <mergeCell ref="K63:O63"/>
    <mergeCell ref="A66:A67"/>
    <mergeCell ref="B66:B67"/>
    <mergeCell ref="C66:C67"/>
    <mergeCell ref="E66:E67"/>
    <mergeCell ref="A62:A63"/>
    <mergeCell ref="E64:E65"/>
    <mergeCell ref="B62:B63"/>
    <mergeCell ref="C56:C57"/>
    <mergeCell ref="E56:E57"/>
    <mergeCell ref="F56:F57"/>
    <mergeCell ref="F60:F61"/>
    <mergeCell ref="C58:C59"/>
    <mergeCell ref="E58:E59"/>
    <mergeCell ref="F58:F59"/>
    <mergeCell ref="C60:C61"/>
    <mergeCell ref="E60:E61"/>
    <mergeCell ref="D58:D59"/>
    <mergeCell ref="A54:A55"/>
    <mergeCell ref="A64:A65"/>
    <mergeCell ref="B54:B55"/>
    <mergeCell ref="C54:C55"/>
    <mergeCell ref="E54:E55"/>
    <mergeCell ref="F54:F55"/>
    <mergeCell ref="D62:D63"/>
    <mergeCell ref="D64:D65"/>
    <mergeCell ref="A56:A57"/>
    <mergeCell ref="B56:B57"/>
    <mergeCell ref="D54:D55"/>
    <mergeCell ref="K57:O57"/>
    <mergeCell ref="K50:O50"/>
    <mergeCell ref="K52:O52"/>
    <mergeCell ref="K54:O54"/>
    <mergeCell ref="K56:O56"/>
    <mergeCell ref="K53:O53"/>
    <mergeCell ref="F52:F53"/>
    <mergeCell ref="K47:O47"/>
    <mergeCell ref="A50:A51"/>
    <mergeCell ref="B50:B51"/>
    <mergeCell ref="C50:C51"/>
    <mergeCell ref="E50:E51"/>
    <mergeCell ref="F48:F49"/>
    <mergeCell ref="F50:F51"/>
    <mergeCell ref="K51:O51"/>
    <mergeCell ref="B44:B45"/>
    <mergeCell ref="C44:C45"/>
    <mergeCell ref="E44:E45"/>
    <mergeCell ref="A46:A47"/>
    <mergeCell ref="B46:B47"/>
    <mergeCell ref="A52:A53"/>
    <mergeCell ref="B52:B53"/>
    <mergeCell ref="C52:C53"/>
    <mergeCell ref="E52:E53"/>
    <mergeCell ref="K78:O78"/>
    <mergeCell ref="K65:O65"/>
    <mergeCell ref="K67:O67"/>
    <mergeCell ref="K61:O61"/>
    <mergeCell ref="A58:A59"/>
    <mergeCell ref="A76:A77"/>
    <mergeCell ref="B76:B77"/>
    <mergeCell ref="F68:F69"/>
    <mergeCell ref="K69:O69"/>
    <mergeCell ref="D68:D69"/>
    <mergeCell ref="F44:F45"/>
    <mergeCell ref="B58:B59"/>
    <mergeCell ref="K59:O59"/>
    <mergeCell ref="A60:A61"/>
    <mergeCell ref="B60:B61"/>
    <mergeCell ref="D48:D49"/>
    <mergeCell ref="D50:D51"/>
    <mergeCell ref="K49:O49"/>
    <mergeCell ref="K45:O45"/>
    <mergeCell ref="A44:A45"/>
    <mergeCell ref="A40:A41"/>
    <mergeCell ref="B40:B41"/>
    <mergeCell ref="C40:C41"/>
    <mergeCell ref="E40:E41"/>
    <mergeCell ref="F40:F41"/>
    <mergeCell ref="K41:O41"/>
    <mergeCell ref="D40:D41"/>
    <mergeCell ref="K40:O40"/>
    <mergeCell ref="B30:B32"/>
    <mergeCell ref="C30:C32"/>
    <mergeCell ref="E30:E32"/>
    <mergeCell ref="J30:J31"/>
    <mergeCell ref="O30:O31"/>
    <mergeCell ref="K35:O35"/>
    <mergeCell ref="M33:M34"/>
    <mergeCell ref="O33:O34"/>
    <mergeCell ref="A42:A43"/>
    <mergeCell ref="B42:B43"/>
    <mergeCell ref="C42:C43"/>
    <mergeCell ref="E42:E43"/>
    <mergeCell ref="H30:H31"/>
    <mergeCell ref="F42:F43"/>
    <mergeCell ref="A33:A35"/>
    <mergeCell ref="B33:B35"/>
    <mergeCell ref="C33:C35"/>
    <mergeCell ref="D42:D43"/>
    <mergeCell ref="A30:A32"/>
    <mergeCell ref="L33:L34"/>
    <mergeCell ref="A12:O12"/>
    <mergeCell ref="E15:E29"/>
    <mergeCell ref="D15:D29"/>
    <mergeCell ref="K29:O29"/>
    <mergeCell ref="G18:G28"/>
    <mergeCell ref="C14:O14"/>
    <mergeCell ref="H18:H28"/>
    <mergeCell ref="I18:I28"/>
    <mergeCell ref="E5:M5"/>
    <mergeCell ref="E6:K6"/>
    <mergeCell ref="E7:L7"/>
    <mergeCell ref="B13:J13"/>
    <mergeCell ref="H9:J9"/>
    <mergeCell ref="K9:M9"/>
    <mergeCell ref="D9:D11"/>
    <mergeCell ref="O9:O11"/>
    <mergeCell ref="M10:M11"/>
    <mergeCell ref="H10:H11"/>
    <mergeCell ref="I10:I11"/>
    <mergeCell ref="J10:J11"/>
    <mergeCell ref="K10:K11"/>
    <mergeCell ref="L10:L11"/>
    <mergeCell ref="N9:N11"/>
    <mergeCell ref="A68:A69"/>
    <mergeCell ref="B68:B69"/>
    <mergeCell ref="C68:C69"/>
    <mergeCell ref="E68:E69"/>
    <mergeCell ref="A48:A49"/>
    <mergeCell ref="B48:B49"/>
    <mergeCell ref="C48:C49"/>
    <mergeCell ref="E48:E49"/>
    <mergeCell ref="D56:D57"/>
    <mergeCell ref="D60:D61"/>
    <mergeCell ref="E74:E75"/>
    <mergeCell ref="K37:O37"/>
    <mergeCell ref="K38:O38"/>
    <mergeCell ref="K43:O43"/>
    <mergeCell ref="D36:D37"/>
    <mergeCell ref="D44:D45"/>
    <mergeCell ref="D46:D47"/>
    <mergeCell ref="D52:D53"/>
    <mergeCell ref="C38:G38"/>
    <mergeCell ref="C39:O39"/>
    <mergeCell ref="B36:B37"/>
    <mergeCell ref="C36:C37"/>
    <mergeCell ref="E36:E37"/>
    <mergeCell ref="F36:F37"/>
    <mergeCell ref="E33:E35"/>
    <mergeCell ref="F33:F35"/>
    <mergeCell ref="K92:K93"/>
    <mergeCell ref="K91:O91"/>
    <mergeCell ref="O92:O93"/>
    <mergeCell ref="A9:A11"/>
    <mergeCell ref="B9:B11"/>
    <mergeCell ref="C9:C11"/>
    <mergeCell ref="E9:E11"/>
    <mergeCell ref="F9:F11"/>
    <mergeCell ref="G9:G11"/>
    <mergeCell ref="A36:A37"/>
    <mergeCell ref="C78:G78"/>
    <mergeCell ref="C46:C47"/>
    <mergeCell ref="E46:E47"/>
    <mergeCell ref="F46:F47"/>
    <mergeCell ref="D66:D67"/>
    <mergeCell ref="F74:F75"/>
    <mergeCell ref="F66:F67"/>
    <mergeCell ref="C76:C77"/>
    <mergeCell ref="D76:D77"/>
    <mergeCell ref="D70:D71"/>
    <mergeCell ref="N127:N128"/>
    <mergeCell ref="A107:A108"/>
    <mergeCell ref="B107:B108"/>
    <mergeCell ref="C107:C108"/>
    <mergeCell ref="D107:D108"/>
    <mergeCell ref="B110:G110"/>
    <mergeCell ref="K110:O110"/>
    <mergeCell ref="B111:O111"/>
    <mergeCell ref="C112:J112"/>
    <mergeCell ref="A113:A116"/>
    <mergeCell ref="J18:J28"/>
    <mergeCell ref="F15:F29"/>
    <mergeCell ref="O15:O17"/>
    <mergeCell ref="K33:K34"/>
    <mergeCell ref="N30:N31"/>
    <mergeCell ref="N33:N34"/>
    <mergeCell ref="K32:O32"/>
    <mergeCell ref="F30:F32"/>
    <mergeCell ref="I30:I31"/>
    <mergeCell ref="G30:G31"/>
  </mergeCells>
  <printOptions/>
  <pageMargins left="0.11811023622047245" right="0.11811023622047245" top="0.15748031496062992" bottom="0"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2:V111"/>
  <sheetViews>
    <sheetView zoomScale="93" zoomScaleNormal="93" zoomScalePageLayoutView="0" workbookViewId="0" topLeftCell="A1">
      <selection activeCell="Q10" sqref="Q10"/>
    </sheetView>
  </sheetViews>
  <sheetFormatPr defaultColWidth="9.140625" defaultRowHeight="12.75"/>
  <cols>
    <col min="1" max="1" width="4.57421875" style="97" customWidth="1"/>
    <col min="2" max="2" width="5.140625" style="97" customWidth="1"/>
    <col min="3" max="5" width="4.421875" style="97" customWidth="1"/>
    <col min="6" max="6" width="19.28125" style="97" customWidth="1"/>
    <col min="7" max="7" width="13.00390625" style="97" customWidth="1"/>
    <col min="8" max="8" width="6.00390625" style="97" customWidth="1"/>
    <col min="9" max="9" width="8.00390625" style="102" customWidth="1"/>
    <col min="10" max="10" width="8.140625" style="102" customWidth="1"/>
    <col min="11" max="11" width="10.7109375" style="102" customWidth="1"/>
    <col min="12" max="12" width="16.421875" style="97" customWidth="1"/>
    <col min="13" max="13" width="6.8515625" style="97" customWidth="1"/>
    <col min="14" max="14" width="7.7109375" style="97" customWidth="1"/>
    <col min="15" max="15" width="33.57421875" style="97" customWidth="1"/>
    <col min="16" max="16" width="34.7109375" style="97" customWidth="1"/>
    <col min="17" max="16384" width="9.140625" style="97" customWidth="1"/>
  </cols>
  <sheetData>
    <row r="2" ht="15.75">
      <c r="P2" s="3569" t="s">
        <v>1717</v>
      </c>
    </row>
    <row r="3" spans="1:22" ht="14.25" customHeight="1">
      <c r="A3" s="1"/>
      <c r="B3" s="1"/>
      <c r="C3" s="1"/>
      <c r="D3" s="1"/>
      <c r="E3" s="1"/>
      <c r="F3" s="1"/>
      <c r="G3" s="1"/>
      <c r="H3" s="1"/>
      <c r="I3" s="22"/>
      <c r="J3" s="22"/>
      <c r="K3" s="2044"/>
      <c r="L3" s="2044"/>
      <c r="M3" s="2046"/>
      <c r="N3" s="2046"/>
      <c r="O3" s="2046"/>
      <c r="P3" s="3570" t="s">
        <v>1722</v>
      </c>
      <c r="Q3" s="95"/>
      <c r="R3" s="96"/>
      <c r="S3" s="96"/>
      <c r="T3" s="96"/>
      <c r="U3" s="96"/>
      <c r="V3" s="96"/>
    </row>
    <row r="4" spans="1:16" ht="15.75" customHeight="1">
      <c r="A4" s="1"/>
      <c r="B4" s="1"/>
      <c r="C4" s="1"/>
      <c r="D4" s="1"/>
      <c r="E4" s="1"/>
      <c r="F4" s="1"/>
      <c r="G4" s="1"/>
      <c r="H4" s="1"/>
      <c r="I4" s="22"/>
      <c r="J4" s="22"/>
      <c r="K4" s="22"/>
      <c r="L4" s="1"/>
      <c r="M4" s="1"/>
      <c r="N4" s="3"/>
      <c r="O4" s="3"/>
      <c r="P4" s="3571" t="s">
        <v>1719</v>
      </c>
    </row>
    <row r="5" spans="1:16" ht="15.75" customHeight="1">
      <c r="A5" s="1"/>
      <c r="B5" s="1"/>
      <c r="C5" s="1"/>
      <c r="D5" s="1"/>
      <c r="E5" s="1"/>
      <c r="F5" s="1"/>
      <c r="G5" s="1"/>
      <c r="H5" s="1"/>
      <c r="I5" s="22"/>
      <c r="J5" s="22"/>
      <c r="K5" s="22"/>
      <c r="L5" s="1"/>
      <c r="M5" s="1"/>
      <c r="N5" s="3"/>
      <c r="O5" s="3"/>
      <c r="P5" s="3571" t="s">
        <v>1723</v>
      </c>
    </row>
    <row r="6" spans="1:17" ht="22.5" customHeight="1">
      <c r="A6" s="281"/>
      <c r="B6" s="1860" t="s">
        <v>665</v>
      </c>
      <c r="C6" s="1860"/>
      <c r="D6" s="1860"/>
      <c r="E6" s="1860"/>
      <c r="F6" s="1860"/>
      <c r="G6" s="1860"/>
      <c r="H6" s="1860"/>
      <c r="I6" s="1860"/>
      <c r="J6" s="1860"/>
      <c r="K6" s="1860"/>
      <c r="L6" s="1860"/>
      <c r="M6" s="1860"/>
      <c r="N6" s="1860"/>
      <c r="O6" s="1860"/>
      <c r="P6" s="95"/>
      <c r="Q6" s="95"/>
    </row>
    <row r="7" spans="1:17" ht="22.5" customHeight="1">
      <c r="A7" s="281"/>
      <c r="B7" s="1860" t="s">
        <v>1370</v>
      </c>
      <c r="C7" s="1860"/>
      <c r="D7" s="1860"/>
      <c r="E7" s="1860"/>
      <c r="F7" s="1860"/>
      <c r="G7" s="1860"/>
      <c r="H7" s="1860"/>
      <c r="I7" s="1860"/>
      <c r="J7" s="1860"/>
      <c r="K7" s="1860"/>
      <c r="L7" s="1860"/>
      <c r="M7" s="1860"/>
      <c r="N7" s="1860"/>
      <c r="O7" s="1860"/>
      <c r="P7" s="95"/>
      <c r="Q7" s="95"/>
    </row>
    <row r="8" spans="1:16" ht="21.75" customHeight="1">
      <c r="A8" s="1819" t="s">
        <v>0</v>
      </c>
      <c r="B8" s="1820" t="s">
        <v>49</v>
      </c>
      <c r="C8" s="1820" t="s">
        <v>1</v>
      </c>
      <c r="D8" s="1819" t="s">
        <v>2</v>
      </c>
      <c r="E8" s="1819" t="s">
        <v>72</v>
      </c>
      <c r="F8" s="1818" t="s">
        <v>3</v>
      </c>
      <c r="G8" s="1925" t="s">
        <v>4</v>
      </c>
      <c r="H8" s="1819" t="s">
        <v>5</v>
      </c>
      <c r="I8" s="1835" t="s">
        <v>523</v>
      </c>
      <c r="J8" s="1835"/>
      <c r="K8" s="1835"/>
      <c r="L8" s="1811" t="s">
        <v>6</v>
      </c>
      <c r="M8" s="1811"/>
      <c r="N8" s="1811"/>
      <c r="O8" s="1818" t="s">
        <v>579</v>
      </c>
      <c r="P8" s="1818" t="s">
        <v>7</v>
      </c>
    </row>
    <row r="9" spans="1:16" ht="12.75" customHeight="1">
      <c r="A9" s="1819"/>
      <c r="B9" s="1820"/>
      <c r="C9" s="1820"/>
      <c r="D9" s="1820"/>
      <c r="E9" s="1819"/>
      <c r="F9" s="1818"/>
      <c r="G9" s="1925"/>
      <c r="H9" s="1819"/>
      <c r="I9" s="1822" t="s">
        <v>667</v>
      </c>
      <c r="J9" s="1822" t="s">
        <v>668</v>
      </c>
      <c r="K9" s="1822" t="s">
        <v>669</v>
      </c>
      <c r="L9" s="2045" t="s">
        <v>8</v>
      </c>
      <c r="M9" s="1831" t="s">
        <v>9</v>
      </c>
      <c r="N9" s="1831" t="s">
        <v>10</v>
      </c>
      <c r="O9" s="1818"/>
      <c r="P9" s="1818"/>
    </row>
    <row r="10" spans="1:16" ht="188.25" customHeight="1">
      <c r="A10" s="1819"/>
      <c r="B10" s="1820"/>
      <c r="C10" s="1820"/>
      <c r="D10" s="1820"/>
      <c r="E10" s="1819"/>
      <c r="F10" s="1818"/>
      <c r="G10" s="1925"/>
      <c r="H10" s="1819"/>
      <c r="I10" s="1822"/>
      <c r="J10" s="1822"/>
      <c r="K10" s="1822"/>
      <c r="L10" s="2045"/>
      <c r="M10" s="1811"/>
      <c r="N10" s="1811"/>
      <c r="O10" s="1818"/>
      <c r="P10" s="1818"/>
    </row>
    <row r="11" spans="1:16" s="101" customFormat="1" ht="22.5" customHeight="1">
      <c r="A11" s="103" t="s">
        <v>11</v>
      </c>
      <c r="B11" s="284" t="s">
        <v>11</v>
      </c>
      <c r="C11" s="1986" t="s">
        <v>12</v>
      </c>
      <c r="D11" s="1987"/>
      <c r="E11" s="1987"/>
      <c r="F11" s="1987"/>
      <c r="G11" s="1987"/>
      <c r="H11" s="1987"/>
      <c r="I11" s="1987"/>
      <c r="J11" s="1987"/>
      <c r="K11" s="1987"/>
      <c r="L11" s="1987"/>
      <c r="M11" s="1987"/>
      <c r="N11" s="1987"/>
      <c r="O11" s="1987"/>
      <c r="P11" s="1988"/>
    </row>
    <row r="12" spans="1:16" s="101" customFormat="1" ht="22.5" customHeight="1">
      <c r="A12" s="103" t="s">
        <v>11</v>
      </c>
      <c r="B12" s="27" t="s">
        <v>11</v>
      </c>
      <c r="C12" s="28" t="s">
        <v>11</v>
      </c>
      <c r="D12" s="1989" t="s">
        <v>13</v>
      </c>
      <c r="E12" s="1990"/>
      <c r="F12" s="1990"/>
      <c r="G12" s="1990"/>
      <c r="H12" s="1990"/>
      <c r="I12" s="1990"/>
      <c r="J12" s="1990"/>
      <c r="K12" s="1990"/>
      <c r="L12" s="1990"/>
      <c r="M12" s="1990"/>
      <c r="N12" s="1990"/>
      <c r="O12" s="1990"/>
      <c r="P12" s="1991"/>
    </row>
    <row r="13" spans="1:16" ht="51" customHeight="1">
      <c r="A13" s="2026" t="s">
        <v>11</v>
      </c>
      <c r="B13" s="1845" t="s">
        <v>11</v>
      </c>
      <c r="C13" s="1846" t="s">
        <v>11</v>
      </c>
      <c r="D13" s="1947" t="s">
        <v>11</v>
      </c>
      <c r="E13" s="1882"/>
      <c r="F13" s="2042" t="s">
        <v>14</v>
      </c>
      <c r="G13" s="1819" t="s">
        <v>755</v>
      </c>
      <c r="H13" s="193" t="s">
        <v>15</v>
      </c>
      <c r="I13" s="10">
        <v>101.3</v>
      </c>
      <c r="J13" s="10">
        <v>71.3</v>
      </c>
      <c r="K13" s="10">
        <v>71.3</v>
      </c>
      <c r="L13" s="1932" t="s">
        <v>357</v>
      </c>
      <c r="M13" s="1907">
        <v>50</v>
      </c>
      <c r="N13" s="1909">
        <v>86</v>
      </c>
      <c r="O13" s="1911" t="s">
        <v>1324</v>
      </c>
      <c r="P13" s="1923"/>
    </row>
    <row r="14" spans="1:16" ht="259.5" customHeight="1">
      <c r="A14" s="2026"/>
      <c r="B14" s="1845"/>
      <c r="C14" s="1846"/>
      <c r="D14" s="1947"/>
      <c r="E14" s="1883"/>
      <c r="F14" s="2042"/>
      <c r="G14" s="1819"/>
      <c r="H14" s="223" t="s">
        <v>502</v>
      </c>
      <c r="I14" s="10"/>
      <c r="J14" s="10">
        <v>30</v>
      </c>
      <c r="K14" s="10">
        <v>30</v>
      </c>
      <c r="L14" s="1758"/>
      <c r="M14" s="1908"/>
      <c r="N14" s="1910"/>
      <c r="O14" s="1912"/>
      <c r="P14" s="1924"/>
    </row>
    <row r="15" spans="1:16" ht="21.75" customHeight="1">
      <c r="A15" s="2026"/>
      <c r="B15" s="1845"/>
      <c r="C15" s="1846"/>
      <c r="D15" s="1947"/>
      <c r="E15" s="1884"/>
      <c r="F15" s="2042"/>
      <c r="G15" s="1819"/>
      <c r="H15" s="232" t="s">
        <v>16</v>
      </c>
      <c r="I15" s="231">
        <f>SUM(I13:I14)</f>
        <v>101.3</v>
      </c>
      <c r="J15" s="231">
        <f>SUM(J13:J14)</f>
        <v>101.3</v>
      </c>
      <c r="K15" s="231">
        <f>SUM(K13:K14)</f>
        <v>101.3</v>
      </c>
      <c r="L15" s="1992"/>
      <c r="M15" s="1993"/>
      <c r="N15" s="1993"/>
      <c r="O15" s="1993"/>
      <c r="P15" s="1994"/>
    </row>
    <row r="16" spans="1:16" ht="409.5" customHeight="1">
      <c r="A16" s="2026" t="s">
        <v>11</v>
      </c>
      <c r="B16" s="1850" t="s">
        <v>11</v>
      </c>
      <c r="C16" s="1754" t="s">
        <v>11</v>
      </c>
      <c r="D16" s="1755" t="s">
        <v>17</v>
      </c>
      <c r="E16" s="2043"/>
      <c r="F16" s="2041" t="s">
        <v>18</v>
      </c>
      <c r="G16" s="1819" t="s">
        <v>756</v>
      </c>
      <c r="H16" s="193" t="s">
        <v>15</v>
      </c>
      <c r="I16" s="10">
        <v>14.2</v>
      </c>
      <c r="J16" s="10">
        <v>14.2</v>
      </c>
      <c r="K16" s="10">
        <v>14.2</v>
      </c>
      <c r="L16" s="11" t="s">
        <v>356</v>
      </c>
      <c r="M16" s="13" t="s">
        <v>92</v>
      </c>
      <c r="N16" s="590" t="s">
        <v>92</v>
      </c>
      <c r="O16" s="239" t="s">
        <v>1325</v>
      </c>
      <c r="P16" s="239"/>
    </row>
    <row r="17" spans="1:16" ht="22.5" customHeight="1">
      <c r="A17" s="2026"/>
      <c r="B17" s="1850"/>
      <c r="C17" s="1754"/>
      <c r="D17" s="1755"/>
      <c r="E17" s="1842"/>
      <c r="F17" s="2041"/>
      <c r="G17" s="1819"/>
      <c r="H17" s="232" t="s">
        <v>16</v>
      </c>
      <c r="I17" s="231">
        <f>SUM(I16)</f>
        <v>14.2</v>
      </c>
      <c r="J17" s="231">
        <f>SUM(J16)</f>
        <v>14.2</v>
      </c>
      <c r="K17" s="231">
        <f>SUM(K16)</f>
        <v>14.2</v>
      </c>
      <c r="L17" s="1992"/>
      <c r="M17" s="1993"/>
      <c r="N17" s="1993"/>
      <c r="O17" s="1993"/>
      <c r="P17" s="1994"/>
    </row>
    <row r="18" spans="1:16" ht="40.5" customHeight="1">
      <c r="A18" s="1882" t="s">
        <v>11</v>
      </c>
      <c r="B18" s="2004" t="s">
        <v>11</v>
      </c>
      <c r="C18" s="1866" t="s">
        <v>11</v>
      </c>
      <c r="D18" s="1913" t="s">
        <v>19</v>
      </c>
      <c r="E18" s="1882"/>
      <c r="F18" s="1932" t="s">
        <v>20</v>
      </c>
      <c r="G18" s="1917" t="s">
        <v>757</v>
      </c>
      <c r="H18" s="1799" t="s">
        <v>15</v>
      </c>
      <c r="I18" s="1894">
        <v>206.9</v>
      </c>
      <c r="J18" s="1896">
        <v>196.1</v>
      </c>
      <c r="K18" s="1894">
        <v>195.97</v>
      </c>
      <c r="L18" s="1920" t="s">
        <v>1327</v>
      </c>
      <c r="M18" s="1904" t="s">
        <v>1328</v>
      </c>
      <c r="N18" s="1901" t="s">
        <v>1326</v>
      </c>
      <c r="O18" s="1898" t="s">
        <v>1329</v>
      </c>
      <c r="P18" s="1898"/>
    </row>
    <row r="19" spans="1:16" ht="42" customHeight="1">
      <c r="A19" s="1883"/>
      <c r="B19" s="2005"/>
      <c r="C19" s="1867"/>
      <c r="D19" s="1914"/>
      <c r="E19" s="1883"/>
      <c r="F19" s="1757"/>
      <c r="G19" s="1918"/>
      <c r="H19" s="1800"/>
      <c r="I19" s="1895"/>
      <c r="J19" s="1897"/>
      <c r="K19" s="1895"/>
      <c r="L19" s="1921"/>
      <c r="M19" s="1905"/>
      <c r="N19" s="1902"/>
      <c r="O19" s="1899"/>
      <c r="P19" s="1899"/>
    </row>
    <row r="20" spans="1:16" ht="191.25" customHeight="1">
      <c r="A20" s="1883"/>
      <c r="B20" s="2005"/>
      <c r="C20" s="1867"/>
      <c r="D20" s="1914"/>
      <c r="E20" s="1883"/>
      <c r="F20" s="1757"/>
      <c r="G20" s="1918"/>
      <c r="H20" s="223" t="s">
        <v>502</v>
      </c>
      <c r="I20" s="397"/>
      <c r="J20" s="70">
        <v>25.1</v>
      </c>
      <c r="K20" s="543">
        <v>25.1</v>
      </c>
      <c r="L20" s="1922"/>
      <c r="M20" s="1906"/>
      <c r="N20" s="1903"/>
      <c r="O20" s="1900"/>
      <c r="P20" s="1900"/>
    </row>
    <row r="21" spans="1:16" ht="32.25" customHeight="1">
      <c r="A21" s="1884"/>
      <c r="B21" s="2006"/>
      <c r="C21" s="1868"/>
      <c r="D21" s="1915"/>
      <c r="E21" s="1884"/>
      <c r="F21" s="1758"/>
      <c r="G21" s="1919"/>
      <c r="H21" s="224" t="s">
        <v>16</v>
      </c>
      <c r="I21" s="231">
        <f>SUM(I18:I20)</f>
        <v>206.9</v>
      </c>
      <c r="J21" s="231">
        <f>SUM(J18:J20)</f>
        <v>221.2</v>
      </c>
      <c r="K21" s="231">
        <f>SUM(K18:K20)</f>
        <v>221.07</v>
      </c>
      <c r="L21" s="1995"/>
      <c r="M21" s="1996"/>
      <c r="N21" s="1996"/>
      <c r="O21" s="1996"/>
      <c r="P21" s="1997"/>
    </row>
    <row r="22" spans="1:16" ht="48" customHeight="1">
      <c r="A22" s="2026" t="s">
        <v>11</v>
      </c>
      <c r="B22" s="569" t="s">
        <v>11</v>
      </c>
      <c r="C22" s="416" t="s">
        <v>11</v>
      </c>
      <c r="D22" s="568" t="s">
        <v>23</v>
      </c>
      <c r="E22" s="214"/>
      <c r="F22" s="215" t="s">
        <v>24</v>
      </c>
      <c r="G22" s="1819" t="s">
        <v>758</v>
      </c>
      <c r="H22" s="2001"/>
      <c r="I22" s="2002"/>
      <c r="J22" s="2002"/>
      <c r="K22" s="2002"/>
      <c r="L22" s="2002"/>
      <c r="M22" s="2002"/>
      <c r="N22" s="2002"/>
      <c r="O22" s="2003"/>
      <c r="P22" s="99"/>
    </row>
    <row r="23" spans="1:16" ht="299.25" customHeight="1">
      <c r="A23" s="2026"/>
      <c r="B23" s="2040"/>
      <c r="C23" s="1968"/>
      <c r="D23" s="1882"/>
      <c r="E23" s="1882" t="s">
        <v>11</v>
      </c>
      <c r="F23" s="1932" t="s">
        <v>737</v>
      </c>
      <c r="G23" s="1819"/>
      <c r="H23" s="193" t="s">
        <v>15</v>
      </c>
      <c r="I23" s="10">
        <v>17</v>
      </c>
      <c r="J23" s="390">
        <v>17</v>
      </c>
      <c r="K23" s="12">
        <v>17</v>
      </c>
      <c r="L23" s="11" t="s">
        <v>358</v>
      </c>
      <c r="M23" s="13" t="s">
        <v>578</v>
      </c>
      <c r="N23" s="583">
        <v>2</v>
      </c>
      <c r="O23" s="239" t="s">
        <v>1330</v>
      </c>
      <c r="P23" s="239"/>
    </row>
    <row r="24" spans="1:16" ht="25.5" customHeight="1">
      <c r="A24" s="2026"/>
      <c r="B24" s="2030"/>
      <c r="C24" s="1969"/>
      <c r="D24" s="1883"/>
      <c r="E24" s="1883"/>
      <c r="F24" s="1757"/>
      <c r="G24" s="1917"/>
      <c r="H24" s="286" t="s">
        <v>16</v>
      </c>
      <c r="I24" s="224">
        <f>SUM(I22:I23)</f>
        <v>17</v>
      </c>
      <c r="J24" s="224">
        <f>SUM(J22:J23)</f>
        <v>17</v>
      </c>
      <c r="K24" s="224">
        <f>SUM(K22:K23)</f>
        <v>17</v>
      </c>
      <c r="L24" s="1971"/>
      <c r="M24" s="1972"/>
      <c r="N24" s="1972"/>
      <c r="O24" s="1972"/>
      <c r="P24" s="1973"/>
    </row>
    <row r="25" spans="1:16" ht="36.75" customHeight="1">
      <c r="A25" s="7"/>
      <c r="B25" s="1845" t="s">
        <v>11</v>
      </c>
      <c r="C25" s="1846" t="s">
        <v>11</v>
      </c>
      <c r="D25" s="1913" t="s">
        <v>90</v>
      </c>
      <c r="E25" s="7"/>
      <c r="F25" s="5" t="s">
        <v>377</v>
      </c>
      <c r="G25" s="1917" t="s">
        <v>759</v>
      </c>
      <c r="H25" s="1889"/>
      <c r="I25" s="1890"/>
      <c r="J25" s="1890"/>
      <c r="K25" s="1890"/>
      <c r="L25" s="111"/>
      <c r="M25" s="111"/>
      <c r="N25" s="111"/>
      <c r="O25" s="1872" t="s">
        <v>1331</v>
      </c>
      <c r="P25" s="1875"/>
    </row>
    <row r="26" spans="1:16" ht="163.5" customHeight="1">
      <c r="A26" s="7"/>
      <c r="B26" s="1845"/>
      <c r="C26" s="1846"/>
      <c r="D26" s="1914"/>
      <c r="E26" s="1882"/>
      <c r="F26" s="1916" t="s">
        <v>737</v>
      </c>
      <c r="G26" s="1918"/>
      <c r="H26" s="287" t="s">
        <v>15</v>
      </c>
      <c r="I26" s="221">
        <v>10</v>
      </c>
      <c r="J26" s="221">
        <v>10</v>
      </c>
      <c r="K26" s="221">
        <v>10</v>
      </c>
      <c r="L26" s="391" t="s">
        <v>378</v>
      </c>
      <c r="M26" s="327" t="s">
        <v>549</v>
      </c>
      <c r="N26" s="591">
        <v>13</v>
      </c>
      <c r="O26" s="1874"/>
      <c r="P26" s="1877"/>
    </row>
    <row r="27" spans="1:16" ht="27" customHeight="1">
      <c r="A27" s="7"/>
      <c r="B27" s="1845"/>
      <c r="C27" s="1846"/>
      <c r="D27" s="1915"/>
      <c r="E27" s="1884"/>
      <c r="F27" s="1916"/>
      <c r="G27" s="1919"/>
      <c r="H27" s="224" t="s">
        <v>16</v>
      </c>
      <c r="I27" s="224">
        <f>SUM(I26:I26)</f>
        <v>10</v>
      </c>
      <c r="J27" s="224">
        <f>SUM(J26:J26)</f>
        <v>10</v>
      </c>
      <c r="K27" s="224">
        <f>SUM(K26:K26)</f>
        <v>10</v>
      </c>
      <c r="L27" s="1971"/>
      <c r="M27" s="1972"/>
      <c r="N27" s="1972"/>
      <c r="O27" s="1972"/>
      <c r="P27" s="1973"/>
    </row>
    <row r="28" spans="1:16" s="101" customFormat="1" ht="24" customHeight="1">
      <c r="A28" s="104" t="s">
        <v>11</v>
      </c>
      <c r="B28" s="284" t="s">
        <v>11</v>
      </c>
      <c r="C28" s="220" t="s">
        <v>11</v>
      </c>
      <c r="D28" s="2047" t="s">
        <v>27</v>
      </c>
      <c r="E28" s="2048"/>
      <c r="F28" s="2048"/>
      <c r="G28" s="2048"/>
      <c r="H28" s="2049"/>
      <c r="I28" s="153">
        <f>SUM(I15+I17+I21+I24+I27)</f>
        <v>349.4</v>
      </c>
      <c r="J28" s="153">
        <f>SUM(J15+J17+J21+J24+J27)</f>
        <v>363.7</v>
      </c>
      <c r="K28" s="153">
        <f>SUM(K15+K17+K21+K24+K27)</f>
        <v>363.57</v>
      </c>
      <c r="L28" s="1951"/>
      <c r="M28" s="1952"/>
      <c r="N28" s="1952"/>
      <c r="O28" s="1952"/>
      <c r="P28" s="1953"/>
    </row>
    <row r="29" spans="1:16" s="101" customFormat="1" ht="22.5" customHeight="1">
      <c r="A29" s="103" t="s">
        <v>11</v>
      </c>
      <c r="B29" s="27" t="s">
        <v>11</v>
      </c>
      <c r="C29" s="28" t="s">
        <v>17</v>
      </c>
      <c r="D29" s="2053" t="s">
        <v>28</v>
      </c>
      <c r="E29" s="2054"/>
      <c r="F29" s="2054"/>
      <c r="G29" s="2054"/>
      <c r="H29" s="2054"/>
      <c r="I29" s="2054"/>
      <c r="J29" s="2054"/>
      <c r="K29" s="2054"/>
      <c r="L29" s="2054"/>
      <c r="M29" s="2054"/>
      <c r="N29" s="2054"/>
      <c r="O29" s="2054"/>
      <c r="P29" s="2055"/>
    </row>
    <row r="30" spans="1:16" ht="204.75" customHeight="1">
      <c r="A30" s="2026" t="s">
        <v>11</v>
      </c>
      <c r="B30" s="1845" t="s">
        <v>11</v>
      </c>
      <c r="C30" s="1846" t="s">
        <v>17</v>
      </c>
      <c r="D30" s="1947" t="s">
        <v>11</v>
      </c>
      <c r="E30" s="1882"/>
      <c r="F30" s="2039" t="s">
        <v>29</v>
      </c>
      <c r="G30" s="1819" t="s">
        <v>760</v>
      </c>
      <c r="H30" s="193" t="s">
        <v>15</v>
      </c>
      <c r="I30" s="10">
        <v>42</v>
      </c>
      <c r="J30" s="246">
        <v>38.5</v>
      </c>
      <c r="K30" s="246">
        <v>38.5</v>
      </c>
      <c r="L30" s="11" t="s">
        <v>580</v>
      </c>
      <c r="M30" s="9">
        <v>14</v>
      </c>
      <c r="N30" s="583">
        <v>14</v>
      </c>
      <c r="O30" s="239" t="s">
        <v>1332</v>
      </c>
      <c r="P30" s="99"/>
    </row>
    <row r="31" spans="1:16" ht="30" customHeight="1">
      <c r="A31" s="2026"/>
      <c r="B31" s="1845"/>
      <c r="C31" s="1846"/>
      <c r="D31" s="1947"/>
      <c r="E31" s="1884"/>
      <c r="F31" s="2039"/>
      <c r="G31" s="1819"/>
      <c r="H31" s="233" t="s">
        <v>16</v>
      </c>
      <c r="I31" s="231">
        <f>SUM(I30)</f>
        <v>42</v>
      </c>
      <c r="J31" s="231">
        <f>SUM(J30)</f>
        <v>38.5</v>
      </c>
      <c r="K31" s="231">
        <f>SUM(K30)</f>
        <v>38.5</v>
      </c>
      <c r="L31" s="1971"/>
      <c r="M31" s="1972"/>
      <c r="N31" s="1972"/>
      <c r="O31" s="1972"/>
      <c r="P31" s="1973"/>
    </row>
    <row r="32" spans="1:16" ht="30" customHeight="1">
      <c r="A32" s="7"/>
      <c r="B32" s="2004" t="s">
        <v>11</v>
      </c>
      <c r="C32" s="1866" t="s">
        <v>17</v>
      </c>
      <c r="D32" s="1847" t="s">
        <v>17</v>
      </c>
      <c r="E32" s="1878"/>
      <c r="F32" s="1888" t="s">
        <v>738</v>
      </c>
      <c r="G32" s="1925" t="s">
        <v>739</v>
      </c>
      <c r="H32" s="1926" t="s">
        <v>15</v>
      </c>
      <c r="I32" s="1891">
        <v>26.5</v>
      </c>
      <c r="J32" s="1891">
        <v>26.5</v>
      </c>
      <c r="K32" s="1891">
        <v>23.44</v>
      </c>
      <c r="L32" s="249" t="s">
        <v>740</v>
      </c>
      <c r="M32" s="111">
        <v>55</v>
      </c>
      <c r="N32" s="592">
        <v>52</v>
      </c>
      <c r="O32" s="1872" t="s">
        <v>1333</v>
      </c>
      <c r="P32" s="1872" t="s">
        <v>1102</v>
      </c>
    </row>
    <row r="33" spans="1:16" ht="39.75" customHeight="1">
      <c r="A33" s="7"/>
      <c r="B33" s="2005"/>
      <c r="C33" s="1867"/>
      <c r="D33" s="1847"/>
      <c r="E33" s="1878"/>
      <c r="F33" s="1888"/>
      <c r="G33" s="1925"/>
      <c r="H33" s="1927"/>
      <c r="I33" s="1892"/>
      <c r="J33" s="1892"/>
      <c r="K33" s="1892"/>
      <c r="L33" s="394" t="s">
        <v>532</v>
      </c>
      <c r="M33" s="111">
        <v>3000</v>
      </c>
      <c r="N33" s="592">
        <v>13000</v>
      </c>
      <c r="O33" s="1873"/>
      <c r="P33" s="1873"/>
    </row>
    <row r="34" spans="1:16" ht="383.25" customHeight="1">
      <c r="A34" s="7"/>
      <c r="B34" s="2005"/>
      <c r="C34" s="1867"/>
      <c r="D34" s="1847"/>
      <c r="E34" s="1878"/>
      <c r="F34" s="1888"/>
      <c r="G34" s="1925"/>
      <c r="H34" s="1928"/>
      <c r="I34" s="1893"/>
      <c r="J34" s="1893"/>
      <c r="K34" s="1893"/>
      <c r="L34" s="219" t="s">
        <v>741</v>
      </c>
      <c r="M34" s="16">
        <v>8</v>
      </c>
      <c r="N34" s="593">
        <v>5</v>
      </c>
      <c r="O34" s="1874"/>
      <c r="P34" s="1874"/>
    </row>
    <row r="35" spans="1:16" ht="30" customHeight="1">
      <c r="A35" s="7"/>
      <c r="B35" s="2006"/>
      <c r="C35" s="1868"/>
      <c r="D35" s="1847"/>
      <c r="E35" s="1878"/>
      <c r="F35" s="1888"/>
      <c r="G35" s="1925"/>
      <c r="H35" s="233" t="s">
        <v>16</v>
      </c>
      <c r="I35" s="231">
        <f>SUM(I32:I34)</f>
        <v>26.5</v>
      </c>
      <c r="J35" s="231">
        <f>SUM(J32:J34)</f>
        <v>26.5</v>
      </c>
      <c r="K35" s="231">
        <f>SUM(K32:K34)</f>
        <v>23.44</v>
      </c>
      <c r="L35" s="1971"/>
      <c r="M35" s="1972"/>
      <c r="N35" s="1972"/>
      <c r="O35" s="1972"/>
      <c r="P35" s="1973"/>
    </row>
    <row r="36" spans="1:16" ht="33" customHeight="1">
      <c r="A36" s="7"/>
      <c r="B36" s="2004" t="s">
        <v>11</v>
      </c>
      <c r="C36" s="1866" t="s">
        <v>17</v>
      </c>
      <c r="D36" s="1847" t="s">
        <v>34</v>
      </c>
      <c r="E36" s="1878"/>
      <c r="F36" s="1888" t="s">
        <v>742</v>
      </c>
      <c r="G36" s="1925" t="s">
        <v>739</v>
      </c>
      <c r="H36" s="1926" t="s">
        <v>15</v>
      </c>
      <c r="I36" s="1891">
        <v>6</v>
      </c>
      <c r="J36" s="1891">
        <v>6</v>
      </c>
      <c r="K36" s="1891">
        <v>5.8</v>
      </c>
      <c r="L36" s="293" t="s">
        <v>740</v>
      </c>
      <c r="M36" s="16">
        <v>10</v>
      </c>
      <c r="N36" s="593">
        <v>11</v>
      </c>
      <c r="O36" s="1872" t="s">
        <v>1335</v>
      </c>
      <c r="P36" s="1872"/>
    </row>
    <row r="37" spans="1:16" ht="135" customHeight="1">
      <c r="A37" s="7"/>
      <c r="B37" s="2005"/>
      <c r="C37" s="1867"/>
      <c r="D37" s="1847"/>
      <c r="E37" s="1878"/>
      <c r="F37" s="1888"/>
      <c r="G37" s="1925"/>
      <c r="H37" s="1927"/>
      <c r="I37" s="1892"/>
      <c r="J37" s="1892"/>
      <c r="K37" s="1892"/>
      <c r="L37" s="294" t="s">
        <v>532</v>
      </c>
      <c r="M37" s="16">
        <v>800</v>
      </c>
      <c r="N37" s="593">
        <v>3819</v>
      </c>
      <c r="O37" s="1874"/>
      <c r="P37" s="1874"/>
    </row>
    <row r="38" spans="1:16" ht="30" customHeight="1">
      <c r="A38" s="7"/>
      <c r="B38" s="2006"/>
      <c r="C38" s="1868"/>
      <c r="D38" s="1847"/>
      <c r="E38" s="1878"/>
      <c r="F38" s="1888"/>
      <c r="G38" s="1925"/>
      <c r="H38" s="233" t="s">
        <v>16</v>
      </c>
      <c r="I38" s="231">
        <f>SUM(I36:I37)</f>
        <v>6</v>
      </c>
      <c r="J38" s="231">
        <f>SUM(J36:J37)</f>
        <v>6</v>
      </c>
      <c r="K38" s="231">
        <f>SUM(K36:K37)</f>
        <v>5.8</v>
      </c>
      <c r="L38" s="1971"/>
      <c r="M38" s="1972"/>
      <c r="N38" s="1972"/>
      <c r="O38" s="1972"/>
      <c r="P38" s="1973"/>
    </row>
    <row r="39" spans="1:16" ht="30" customHeight="1">
      <c r="A39" s="7"/>
      <c r="B39" s="1845" t="s">
        <v>11</v>
      </c>
      <c r="C39" s="1846" t="s">
        <v>17</v>
      </c>
      <c r="D39" s="1847" t="s">
        <v>19</v>
      </c>
      <c r="E39" s="1878"/>
      <c r="F39" s="1879" t="s">
        <v>745</v>
      </c>
      <c r="G39" s="1869" t="s">
        <v>746</v>
      </c>
      <c r="H39" s="1926" t="s">
        <v>33</v>
      </c>
      <c r="I39" s="1929"/>
      <c r="J39" s="1891">
        <v>102</v>
      </c>
      <c r="K39" s="1891">
        <v>91.8</v>
      </c>
      <c r="L39" s="398" t="s">
        <v>747</v>
      </c>
      <c r="M39" s="544">
        <v>20</v>
      </c>
      <c r="N39" s="593">
        <v>55</v>
      </c>
      <c r="O39" s="1872" t="s">
        <v>1334</v>
      </c>
      <c r="P39" s="1875"/>
    </row>
    <row r="40" spans="1:16" ht="30" customHeight="1">
      <c r="A40" s="7"/>
      <c r="B40" s="1845"/>
      <c r="C40" s="1846"/>
      <c r="D40" s="1847"/>
      <c r="E40" s="1878"/>
      <c r="F40" s="1880"/>
      <c r="G40" s="1870"/>
      <c r="H40" s="1927"/>
      <c r="I40" s="1930"/>
      <c r="J40" s="1892"/>
      <c r="K40" s="1892"/>
      <c r="L40" s="296" t="s">
        <v>748</v>
      </c>
      <c r="M40" s="544">
        <v>3000</v>
      </c>
      <c r="N40" s="593">
        <v>6737</v>
      </c>
      <c r="O40" s="1873"/>
      <c r="P40" s="1876"/>
    </row>
    <row r="41" spans="1:16" ht="202.5" customHeight="1">
      <c r="A41" s="7"/>
      <c r="B41" s="1845"/>
      <c r="C41" s="1846"/>
      <c r="D41" s="1847"/>
      <c r="E41" s="1878"/>
      <c r="F41" s="1880"/>
      <c r="G41" s="1870"/>
      <c r="H41" s="1928"/>
      <c r="I41" s="1931"/>
      <c r="J41" s="1893"/>
      <c r="K41" s="1893"/>
      <c r="L41" s="296" t="s">
        <v>648</v>
      </c>
      <c r="M41" s="544">
        <v>8</v>
      </c>
      <c r="N41" s="593">
        <v>16</v>
      </c>
      <c r="O41" s="1874"/>
      <c r="P41" s="1877"/>
    </row>
    <row r="42" spans="1:16" ht="30" customHeight="1">
      <c r="A42" s="7"/>
      <c r="B42" s="1845"/>
      <c r="C42" s="1846"/>
      <c r="D42" s="1847"/>
      <c r="E42" s="1878"/>
      <c r="F42" s="1881"/>
      <c r="G42" s="1871"/>
      <c r="H42" s="233" t="s">
        <v>16</v>
      </c>
      <c r="I42" s="231">
        <f>SUM(I39)</f>
        <v>0</v>
      </c>
      <c r="J42" s="231">
        <f>SUM(J39)</f>
        <v>102</v>
      </c>
      <c r="K42" s="231">
        <f>SUM(K39)</f>
        <v>91.8</v>
      </c>
      <c r="L42" s="324"/>
      <c r="M42" s="325"/>
      <c r="N42" s="325"/>
      <c r="O42" s="325"/>
      <c r="P42" s="326"/>
    </row>
    <row r="43" spans="1:16" s="101" customFormat="1" ht="26.25" customHeight="1">
      <c r="A43" s="104" t="s">
        <v>11</v>
      </c>
      <c r="B43" s="27" t="s">
        <v>11</v>
      </c>
      <c r="C43" s="28" t="s">
        <v>17</v>
      </c>
      <c r="D43" s="1944" t="s">
        <v>27</v>
      </c>
      <c r="E43" s="1945"/>
      <c r="F43" s="1945"/>
      <c r="G43" s="1945"/>
      <c r="H43" s="1946"/>
      <c r="I43" s="153">
        <f>SUM(I31+I35+I38+I42)</f>
        <v>74.5</v>
      </c>
      <c r="J43" s="153">
        <f>SUM(J31+J35+J38+J42)</f>
        <v>173</v>
      </c>
      <c r="K43" s="153">
        <f>SUM(K31+K35+K38+K42)</f>
        <v>159.54</v>
      </c>
      <c r="L43" s="1951"/>
      <c r="M43" s="1952"/>
      <c r="N43" s="1952"/>
      <c r="O43" s="1952"/>
      <c r="P43" s="1953"/>
    </row>
    <row r="44" spans="1:16" s="101" customFormat="1" ht="26.25" customHeight="1">
      <c r="A44" s="103" t="s">
        <v>11</v>
      </c>
      <c r="B44" s="27" t="s">
        <v>11</v>
      </c>
      <c r="C44" s="28" t="s">
        <v>19</v>
      </c>
      <c r="D44" s="2008" t="s">
        <v>30</v>
      </c>
      <c r="E44" s="2009"/>
      <c r="F44" s="2009"/>
      <c r="G44" s="2009"/>
      <c r="H44" s="2009"/>
      <c r="I44" s="2009"/>
      <c r="J44" s="2009"/>
      <c r="K44" s="2009"/>
      <c r="L44" s="2009"/>
      <c r="M44" s="2009"/>
      <c r="N44" s="2009"/>
      <c r="O44" s="2009"/>
      <c r="P44" s="2010"/>
    </row>
    <row r="45" spans="1:16" ht="26.25" customHeight="1">
      <c r="A45" s="2026" t="s">
        <v>11</v>
      </c>
      <c r="B45" s="2004" t="s">
        <v>11</v>
      </c>
      <c r="C45" s="1866" t="s">
        <v>19</v>
      </c>
      <c r="D45" s="1913" t="s">
        <v>11</v>
      </c>
      <c r="E45" s="1882"/>
      <c r="F45" s="1932" t="s">
        <v>31</v>
      </c>
      <c r="G45" s="2050" t="s">
        <v>761</v>
      </c>
      <c r="H45" s="193" t="s">
        <v>15</v>
      </c>
      <c r="I45" s="10">
        <f>SUM(I50+I55+I60+I66+I72)</f>
        <v>2109.4</v>
      </c>
      <c r="J45" s="10">
        <f>SUM(J50+J55+J60+J66+J72)</f>
        <v>2244.2</v>
      </c>
      <c r="K45" s="10">
        <v>2244.2</v>
      </c>
      <c r="L45" s="2064"/>
      <c r="M45" s="2065"/>
      <c r="N45" s="2065"/>
      <c r="O45" s="2066"/>
      <c r="P45" s="2056"/>
    </row>
    <row r="46" spans="1:16" ht="31.5" customHeight="1">
      <c r="A46" s="2026"/>
      <c r="B46" s="2005"/>
      <c r="C46" s="1867"/>
      <c r="D46" s="1914"/>
      <c r="E46" s="1883"/>
      <c r="F46" s="1757"/>
      <c r="G46" s="2051"/>
      <c r="H46" s="193" t="s">
        <v>32</v>
      </c>
      <c r="I46" s="10">
        <f>SUM(I51+I56+I62+I67+I73)</f>
        <v>86.89999999999999</v>
      </c>
      <c r="J46" s="10">
        <f>SUM(J51+J56+J62+J67+J73)</f>
        <v>87.39999999999999</v>
      </c>
      <c r="K46" s="10">
        <v>75</v>
      </c>
      <c r="L46" s="2067"/>
      <c r="M46" s="2068"/>
      <c r="N46" s="2068"/>
      <c r="O46" s="2069"/>
      <c r="P46" s="2056"/>
    </row>
    <row r="47" spans="1:16" ht="31.5" customHeight="1">
      <c r="A47" s="2026"/>
      <c r="B47" s="2005"/>
      <c r="C47" s="1867"/>
      <c r="D47" s="1914"/>
      <c r="E47" s="1883"/>
      <c r="F47" s="1757"/>
      <c r="G47" s="2051"/>
      <c r="H47" s="193" t="s">
        <v>361</v>
      </c>
      <c r="I47" s="10">
        <f>SUM(I52+I57+I63+I68)</f>
        <v>52.400000000000006</v>
      </c>
      <c r="J47" s="10">
        <f>SUM(J52+J57+J63+J68)</f>
        <v>62.3</v>
      </c>
      <c r="K47" s="10">
        <v>52.4</v>
      </c>
      <c r="L47" s="2067"/>
      <c r="M47" s="2068"/>
      <c r="N47" s="2068"/>
      <c r="O47" s="2069"/>
      <c r="P47" s="2056"/>
    </row>
    <row r="48" spans="1:16" ht="25.5" customHeight="1">
      <c r="A48" s="2026"/>
      <c r="B48" s="2005"/>
      <c r="C48" s="1867"/>
      <c r="D48" s="1914"/>
      <c r="E48" s="1883"/>
      <c r="F48" s="1757"/>
      <c r="G48" s="2051"/>
      <c r="H48" s="193" t="s">
        <v>33</v>
      </c>
      <c r="I48" s="10">
        <f>SUM(I53+I58+I64+I69+I74)</f>
        <v>0</v>
      </c>
      <c r="J48" s="10">
        <f>SUM(J53+J58+J64+J69+J74)</f>
        <v>29.8</v>
      </c>
      <c r="K48" s="10">
        <v>29.8</v>
      </c>
      <c r="L48" s="2070"/>
      <c r="M48" s="2071"/>
      <c r="N48" s="2071"/>
      <c r="O48" s="2072"/>
      <c r="P48" s="2056"/>
    </row>
    <row r="49" spans="1:16" ht="28.5" customHeight="1">
      <c r="A49" s="2026"/>
      <c r="B49" s="2005"/>
      <c r="C49" s="1867"/>
      <c r="D49" s="1914"/>
      <c r="E49" s="1884"/>
      <c r="F49" s="1758"/>
      <c r="G49" s="2052"/>
      <c r="H49" s="288" t="s">
        <v>16</v>
      </c>
      <c r="I49" s="289">
        <f>SUM(I45:I48)</f>
        <v>2248.7000000000003</v>
      </c>
      <c r="J49" s="289">
        <f>SUM(J45:J48)</f>
        <v>2423.7000000000003</v>
      </c>
      <c r="K49" s="289">
        <f>SUM(K45:K48)</f>
        <v>2401.4</v>
      </c>
      <c r="L49" s="2011"/>
      <c r="M49" s="2011"/>
      <c r="N49" s="2011"/>
      <c r="O49" s="2011"/>
      <c r="P49" s="228"/>
    </row>
    <row r="50" spans="1:16" ht="48.75" customHeight="1">
      <c r="A50" s="7"/>
      <c r="B50" s="2030"/>
      <c r="C50" s="2015"/>
      <c r="D50" s="1883"/>
      <c r="E50" s="1963" t="s">
        <v>11</v>
      </c>
      <c r="F50" s="1879" t="s">
        <v>359</v>
      </c>
      <c r="G50" s="1869" t="s">
        <v>360</v>
      </c>
      <c r="H50" s="222" t="s">
        <v>15</v>
      </c>
      <c r="I50" s="6">
        <v>115.2</v>
      </c>
      <c r="J50" s="6">
        <v>115.2</v>
      </c>
      <c r="K50" s="6">
        <v>115.2</v>
      </c>
      <c r="L50" s="218" t="s">
        <v>364</v>
      </c>
      <c r="M50" s="217">
        <v>24</v>
      </c>
      <c r="N50" s="594">
        <v>24</v>
      </c>
      <c r="O50" s="291" t="s">
        <v>1338</v>
      </c>
      <c r="P50" s="292"/>
    </row>
    <row r="51" spans="1:16" ht="179.25" customHeight="1">
      <c r="A51" s="7"/>
      <c r="B51" s="2030"/>
      <c r="C51" s="2015"/>
      <c r="D51" s="1883"/>
      <c r="E51" s="2007"/>
      <c r="F51" s="1880"/>
      <c r="G51" s="1870"/>
      <c r="H51" s="222" t="s">
        <v>32</v>
      </c>
      <c r="I51" s="6">
        <v>4.5</v>
      </c>
      <c r="J51" s="6">
        <v>4.5</v>
      </c>
      <c r="K51" s="6">
        <v>3.4</v>
      </c>
      <c r="L51" s="218" t="s">
        <v>752</v>
      </c>
      <c r="M51" s="400" t="s">
        <v>1336</v>
      </c>
      <c r="N51" s="594" t="s">
        <v>1337</v>
      </c>
      <c r="O51" s="291" t="s">
        <v>1339</v>
      </c>
      <c r="P51" s="14"/>
    </row>
    <row r="52" spans="1:16" ht="28.5" customHeight="1">
      <c r="A52" s="7"/>
      <c r="B52" s="2030"/>
      <c r="C52" s="2015"/>
      <c r="D52" s="1883"/>
      <c r="E52" s="2007"/>
      <c r="F52" s="1880"/>
      <c r="G52" s="1870"/>
      <c r="H52" s="222" t="s">
        <v>361</v>
      </c>
      <c r="I52" s="6">
        <v>1.6</v>
      </c>
      <c r="J52" s="6">
        <v>1.6</v>
      </c>
      <c r="K52" s="6">
        <v>1.6</v>
      </c>
      <c r="L52" s="1936" t="s">
        <v>365</v>
      </c>
      <c r="M52" s="1938">
        <v>13500</v>
      </c>
      <c r="N52" s="2060">
        <v>13381</v>
      </c>
      <c r="O52" s="1872" t="s">
        <v>1340</v>
      </c>
      <c r="P52" s="1872" t="s">
        <v>1341</v>
      </c>
    </row>
    <row r="53" spans="1:16" ht="101.25" customHeight="1">
      <c r="A53" s="7"/>
      <c r="B53" s="2030"/>
      <c r="C53" s="2015"/>
      <c r="D53" s="1883"/>
      <c r="E53" s="2007"/>
      <c r="F53" s="1881"/>
      <c r="G53" s="1871"/>
      <c r="H53" s="222" t="s">
        <v>33</v>
      </c>
      <c r="I53" s="6"/>
      <c r="J53" s="6">
        <v>1.5</v>
      </c>
      <c r="K53" s="6">
        <v>1.5</v>
      </c>
      <c r="L53" s="1937"/>
      <c r="M53" s="1939"/>
      <c r="N53" s="2061"/>
      <c r="O53" s="1874"/>
      <c r="P53" s="1874"/>
    </row>
    <row r="54" spans="1:16" ht="28.5" customHeight="1">
      <c r="A54" s="7"/>
      <c r="B54" s="2030"/>
      <c r="C54" s="2015"/>
      <c r="D54" s="1883"/>
      <c r="E54" s="1964"/>
      <c r="F54" s="2012" t="s">
        <v>16</v>
      </c>
      <c r="G54" s="2013"/>
      <c r="H54" s="2014"/>
      <c r="I54" s="231">
        <f>SUM(I50:I53)</f>
        <v>121.3</v>
      </c>
      <c r="J54" s="231">
        <f>SUM(J50:J53)</f>
        <v>122.8</v>
      </c>
      <c r="K54" s="231">
        <f>SUM(K50:K53)</f>
        <v>121.7</v>
      </c>
      <c r="L54" s="1971"/>
      <c r="M54" s="1972"/>
      <c r="N54" s="1972"/>
      <c r="O54" s="1972"/>
      <c r="P54" s="1973"/>
    </row>
    <row r="55" spans="1:16" ht="348" customHeight="1">
      <c r="A55" s="7"/>
      <c r="B55" s="2030"/>
      <c r="C55" s="2015"/>
      <c r="D55" s="1883"/>
      <c r="E55" s="1963" t="s">
        <v>17</v>
      </c>
      <c r="F55" s="1879" t="s">
        <v>362</v>
      </c>
      <c r="G55" s="1869" t="s">
        <v>363</v>
      </c>
      <c r="H55" s="222" t="s">
        <v>15</v>
      </c>
      <c r="I55" s="6">
        <v>835.6</v>
      </c>
      <c r="J55" s="6">
        <v>835.6</v>
      </c>
      <c r="K55" s="6">
        <v>835.6</v>
      </c>
      <c r="L55" s="218" t="s">
        <v>1342</v>
      </c>
      <c r="M55" s="217">
        <v>256</v>
      </c>
      <c r="N55" s="595">
        <v>222</v>
      </c>
      <c r="O55" s="293" t="s">
        <v>1343</v>
      </c>
      <c r="P55" s="293"/>
    </row>
    <row r="56" spans="1:16" ht="180" customHeight="1">
      <c r="A56" s="7"/>
      <c r="B56" s="2030"/>
      <c r="C56" s="2015"/>
      <c r="D56" s="1883"/>
      <c r="E56" s="2007"/>
      <c r="F56" s="1880"/>
      <c r="G56" s="1870"/>
      <c r="H56" s="222" t="s">
        <v>32</v>
      </c>
      <c r="I56" s="6">
        <v>29</v>
      </c>
      <c r="J56" s="6">
        <v>29</v>
      </c>
      <c r="K56" s="6">
        <v>25.5</v>
      </c>
      <c r="L56" s="218" t="s">
        <v>366</v>
      </c>
      <c r="M56" s="217">
        <v>11964</v>
      </c>
      <c r="N56" s="594">
        <v>12205</v>
      </c>
      <c r="O56" s="293" t="s">
        <v>1344</v>
      </c>
      <c r="P56" s="293"/>
    </row>
    <row r="57" spans="1:16" ht="33" customHeight="1">
      <c r="A57" s="7"/>
      <c r="B57" s="2030"/>
      <c r="C57" s="2015"/>
      <c r="D57" s="1883"/>
      <c r="E57" s="2007"/>
      <c r="F57" s="1880"/>
      <c r="G57" s="1870"/>
      <c r="H57" s="222" t="s">
        <v>361</v>
      </c>
      <c r="I57" s="6">
        <v>30.4</v>
      </c>
      <c r="J57" s="6">
        <v>36.8</v>
      </c>
      <c r="K57" s="6">
        <v>30.4</v>
      </c>
      <c r="L57" s="1936" t="s">
        <v>365</v>
      </c>
      <c r="M57" s="1938">
        <v>53235</v>
      </c>
      <c r="N57" s="2062">
        <v>90515</v>
      </c>
      <c r="O57" s="1872" t="s">
        <v>1345</v>
      </c>
      <c r="P57" s="1872"/>
    </row>
    <row r="58" spans="1:16" ht="36" customHeight="1">
      <c r="A58" s="7"/>
      <c r="B58" s="2030"/>
      <c r="C58" s="2015"/>
      <c r="D58" s="1883"/>
      <c r="E58" s="2007"/>
      <c r="F58" s="1881"/>
      <c r="G58" s="1871"/>
      <c r="H58" s="222" t="s">
        <v>33</v>
      </c>
      <c r="I58" s="6"/>
      <c r="J58" s="6">
        <v>12.1</v>
      </c>
      <c r="K58" s="6">
        <v>12.1</v>
      </c>
      <c r="L58" s="1937"/>
      <c r="M58" s="1939"/>
      <c r="N58" s="2063"/>
      <c r="O58" s="1874"/>
      <c r="P58" s="1874"/>
    </row>
    <row r="59" spans="1:16" ht="28.5" customHeight="1">
      <c r="A59" s="7"/>
      <c r="B59" s="2030"/>
      <c r="C59" s="2015"/>
      <c r="D59" s="1883"/>
      <c r="E59" s="1964"/>
      <c r="F59" s="2012" t="s">
        <v>16</v>
      </c>
      <c r="G59" s="2013"/>
      <c r="H59" s="2014"/>
      <c r="I59" s="231">
        <f>SUM(I55:I58)</f>
        <v>895</v>
      </c>
      <c r="J59" s="231">
        <f>SUM(J55:J58)</f>
        <v>913.5</v>
      </c>
      <c r="K59" s="231">
        <f>SUM(K55:K58)</f>
        <v>903.6</v>
      </c>
      <c r="L59" s="1971"/>
      <c r="M59" s="1972"/>
      <c r="N59" s="1972"/>
      <c r="O59" s="1972"/>
      <c r="P59" s="1973"/>
    </row>
    <row r="60" spans="1:16" ht="183" customHeight="1">
      <c r="A60" s="7"/>
      <c r="B60" s="2030"/>
      <c r="C60" s="2015"/>
      <c r="D60" s="1883"/>
      <c r="E60" s="1963" t="s">
        <v>34</v>
      </c>
      <c r="F60" s="1879" t="s">
        <v>367</v>
      </c>
      <c r="G60" s="1869" t="s">
        <v>368</v>
      </c>
      <c r="H60" s="222" t="s">
        <v>15</v>
      </c>
      <c r="I60" s="6">
        <v>511.6</v>
      </c>
      <c r="J60" s="6">
        <v>630.9</v>
      </c>
      <c r="K60" s="6">
        <v>630.9</v>
      </c>
      <c r="L60" s="218" t="s">
        <v>752</v>
      </c>
      <c r="M60" s="217">
        <v>1276</v>
      </c>
      <c r="N60" s="595">
        <v>745</v>
      </c>
      <c r="O60" s="293" t="s">
        <v>1346</v>
      </c>
      <c r="P60" s="293" t="s">
        <v>1347</v>
      </c>
    </row>
    <row r="61" spans="1:16" ht="36" customHeight="1">
      <c r="A61" s="7"/>
      <c r="B61" s="2030"/>
      <c r="C61" s="2015"/>
      <c r="D61" s="1883"/>
      <c r="E61" s="2007"/>
      <c r="F61" s="1880"/>
      <c r="G61" s="1870"/>
      <c r="H61" s="222"/>
      <c r="I61" s="6"/>
      <c r="J61" s="6"/>
      <c r="K61" s="6"/>
      <c r="L61" s="218" t="s">
        <v>753</v>
      </c>
      <c r="M61" s="217">
        <v>1</v>
      </c>
      <c r="N61" s="545"/>
      <c r="O61" s="401"/>
      <c r="P61" s="323"/>
    </row>
    <row r="62" spans="1:16" ht="28.5" customHeight="1">
      <c r="A62" s="7"/>
      <c r="B62" s="2030"/>
      <c r="C62" s="2015"/>
      <c r="D62" s="1883"/>
      <c r="E62" s="2007"/>
      <c r="F62" s="1880"/>
      <c r="G62" s="1870"/>
      <c r="H62" s="222" t="s">
        <v>32</v>
      </c>
      <c r="I62" s="6">
        <v>45.6</v>
      </c>
      <c r="J62" s="6">
        <v>45.6</v>
      </c>
      <c r="K62" s="6">
        <v>37.8</v>
      </c>
      <c r="L62" s="1936" t="s">
        <v>1348</v>
      </c>
      <c r="M62" s="1938">
        <v>85100</v>
      </c>
      <c r="N62" s="2022">
        <v>140687</v>
      </c>
      <c r="O62" s="1872" t="s">
        <v>1349</v>
      </c>
      <c r="P62" s="1872"/>
    </row>
    <row r="63" spans="1:16" ht="28.5" customHeight="1">
      <c r="A63" s="7"/>
      <c r="B63" s="2030"/>
      <c r="C63" s="2015"/>
      <c r="D63" s="1883"/>
      <c r="E63" s="2007"/>
      <c r="F63" s="1880"/>
      <c r="G63" s="1870"/>
      <c r="H63" s="222" t="s">
        <v>361</v>
      </c>
      <c r="I63" s="6">
        <v>20.2</v>
      </c>
      <c r="J63" s="6">
        <v>22.7</v>
      </c>
      <c r="K63" s="6">
        <v>20.2</v>
      </c>
      <c r="L63" s="2073"/>
      <c r="M63" s="2025"/>
      <c r="N63" s="2023"/>
      <c r="O63" s="1873"/>
      <c r="P63" s="1873"/>
    </row>
    <row r="64" spans="1:16" ht="158.25" customHeight="1">
      <c r="A64" s="7"/>
      <c r="B64" s="2030"/>
      <c r="C64" s="2015"/>
      <c r="D64" s="1883"/>
      <c r="E64" s="2007"/>
      <c r="F64" s="1881"/>
      <c r="G64" s="1871"/>
      <c r="H64" s="222" t="s">
        <v>33</v>
      </c>
      <c r="I64" s="6"/>
      <c r="J64" s="6">
        <v>7.2</v>
      </c>
      <c r="K64" s="6">
        <v>7.2</v>
      </c>
      <c r="L64" s="1937"/>
      <c r="M64" s="1939"/>
      <c r="N64" s="2024"/>
      <c r="O64" s="1874"/>
      <c r="P64" s="1874"/>
    </row>
    <row r="65" spans="1:16" ht="28.5" customHeight="1">
      <c r="A65" s="7"/>
      <c r="B65" s="2030"/>
      <c r="C65" s="2015"/>
      <c r="D65" s="1883"/>
      <c r="E65" s="1964"/>
      <c r="F65" s="2012" t="s">
        <v>16</v>
      </c>
      <c r="G65" s="2013"/>
      <c r="H65" s="2014"/>
      <c r="I65" s="231">
        <f>SUM(I60:I64)</f>
        <v>577.4000000000001</v>
      </c>
      <c r="J65" s="231">
        <f>SUM(J60:J64)</f>
        <v>706.4000000000001</v>
      </c>
      <c r="K65" s="231">
        <f>SUM(K60:K64)</f>
        <v>696.1</v>
      </c>
      <c r="L65" s="1971"/>
      <c r="M65" s="1972"/>
      <c r="N65" s="1972"/>
      <c r="O65" s="1972"/>
      <c r="P65" s="1973"/>
    </row>
    <row r="66" spans="1:16" ht="72" customHeight="1">
      <c r="A66" s="7"/>
      <c r="B66" s="2030"/>
      <c r="C66" s="2015"/>
      <c r="D66" s="1883"/>
      <c r="E66" s="1963" t="s">
        <v>19</v>
      </c>
      <c r="F66" s="1879" t="s">
        <v>369</v>
      </c>
      <c r="G66" s="1869" t="s">
        <v>370</v>
      </c>
      <c r="H66" s="222" t="s">
        <v>15</v>
      </c>
      <c r="I66" s="6">
        <v>136.4</v>
      </c>
      <c r="J66" s="6">
        <v>137.3</v>
      </c>
      <c r="K66" s="6">
        <v>137.3</v>
      </c>
      <c r="L66" s="218" t="s">
        <v>371</v>
      </c>
      <c r="M66" s="217" t="s">
        <v>754</v>
      </c>
      <c r="N66" s="595" t="s">
        <v>1350</v>
      </c>
      <c r="O66" s="291" t="s">
        <v>1352</v>
      </c>
      <c r="P66" s="293" t="s">
        <v>1709</v>
      </c>
    </row>
    <row r="67" spans="1:16" ht="31.5" customHeight="1">
      <c r="A67" s="7"/>
      <c r="B67" s="2030"/>
      <c r="C67" s="2015"/>
      <c r="D67" s="1883"/>
      <c r="E67" s="2007"/>
      <c r="F67" s="1880"/>
      <c r="G67" s="1870"/>
      <c r="H67" s="222" t="s">
        <v>32</v>
      </c>
      <c r="I67" s="6">
        <v>5</v>
      </c>
      <c r="J67" s="6">
        <v>5</v>
      </c>
      <c r="K67" s="6">
        <v>5</v>
      </c>
      <c r="L67" s="218" t="s">
        <v>752</v>
      </c>
      <c r="M67" s="217">
        <v>46</v>
      </c>
      <c r="N67" s="594">
        <v>74</v>
      </c>
      <c r="O67" s="291" t="s">
        <v>1353</v>
      </c>
      <c r="P67" s="293"/>
    </row>
    <row r="68" spans="1:16" ht="66.75" customHeight="1">
      <c r="A68" s="7"/>
      <c r="B68" s="2030"/>
      <c r="C68" s="2015"/>
      <c r="D68" s="1883"/>
      <c r="E68" s="2007"/>
      <c r="F68" s="1880"/>
      <c r="G68" s="1870"/>
      <c r="H68" s="222" t="s">
        <v>361</v>
      </c>
      <c r="I68" s="6">
        <v>0.2</v>
      </c>
      <c r="J68" s="6">
        <v>1.2</v>
      </c>
      <c r="K68" s="6">
        <v>0.2</v>
      </c>
      <c r="L68" s="218" t="s">
        <v>372</v>
      </c>
      <c r="M68" s="217">
        <v>13</v>
      </c>
      <c r="N68" s="594">
        <v>35</v>
      </c>
      <c r="O68" s="291" t="s">
        <v>1355</v>
      </c>
      <c r="P68" s="293" t="s">
        <v>1354</v>
      </c>
    </row>
    <row r="69" spans="1:16" ht="34.5" customHeight="1">
      <c r="A69" s="7"/>
      <c r="B69" s="2030"/>
      <c r="C69" s="2015"/>
      <c r="D69" s="1883"/>
      <c r="E69" s="2007"/>
      <c r="F69" s="1880"/>
      <c r="G69" s="1870"/>
      <c r="H69" s="222" t="s">
        <v>33</v>
      </c>
      <c r="I69" s="6"/>
      <c r="J69" s="6">
        <v>1.8</v>
      </c>
      <c r="K69" s="6">
        <v>1.8</v>
      </c>
      <c r="L69" s="1936" t="s">
        <v>1351</v>
      </c>
      <c r="M69" s="1938">
        <v>43000</v>
      </c>
      <c r="N69" s="2062">
        <v>45007</v>
      </c>
      <c r="O69" s="1872" t="s">
        <v>1356</v>
      </c>
      <c r="P69" s="2020"/>
    </row>
    <row r="70" spans="1:16" ht="213.75" customHeight="1">
      <c r="A70" s="7"/>
      <c r="B70" s="2030"/>
      <c r="C70" s="2015"/>
      <c r="D70" s="1883"/>
      <c r="E70" s="2007"/>
      <c r="F70" s="1881"/>
      <c r="G70" s="1871"/>
      <c r="H70" s="8"/>
      <c r="I70" s="6"/>
      <c r="J70" s="6"/>
      <c r="K70" s="6"/>
      <c r="L70" s="1937"/>
      <c r="M70" s="1939"/>
      <c r="N70" s="2063"/>
      <c r="O70" s="1874"/>
      <c r="P70" s="2021"/>
    </row>
    <row r="71" spans="1:16" ht="28.5" customHeight="1">
      <c r="A71" s="7"/>
      <c r="B71" s="2030"/>
      <c r="C71" s="2015"/>
      <c r="D71" s="1883"/>
      <c r="E71" s="1964"/>
      <c r="F71" s="2012" t="s">
        <v>16</v>
      </c>
      <c r="G71" s="2013"/>
      <c r="H71" s="2014"/>
      <c r="I71" s="231">
        <f>SUM(I66:I70)</f>
        <v>141.6</v>
      </c>
      <c r="J71" s="231">
        <f>SUM(J66:J70)</f>
        <v>145.3</v>
      </c>
      <c r="K71" s="231">
        <f>SUM(K66:K70)</f>
        <v>144.3</v>
      </c>
      <c r="L71" s="1971"/>
      <c r="M71" s="1972"/>
      <c r="N71" s="1972"/>
      <c r="O71" s="1972"/>
      <c r="P71" s="1973"/>
    </row>
    <row r="72" spans="1:16" ht="209.25" customHeight="1">
      <c r="A72" s="7"/>
      <c r="B72" s="2030"/>
      <c r="C72" s="2015"/>
      <c r="D72" s="1883"/>
      <c r="E72" s="1963" t="s">
        <v>21</v>
      </c>
      <c r="F72" s="1879" t="s">
        <v>373</v>
      </c>
      <c r="G72" s="1869" t="s">
        <v>374</v>
      </c>
      <c r="H72" s="216" t="s">
        <v>15</v>
      </c>
      <c r="I72" s="54">
        <v>510.6</v>
      </c>
      <c r="J72" s="6">
        <v>525.2</v>
      </c>
      <c r="K72" s="6">
        <v>525.2</v>
      </c>
      <c r="L72" s="218" t="s">
        <v>1357</v>
      </c>
      <c r="M72" s="217">
        <v>500</v>
      </c>
      <c r="N72" s="594">
        <v>685</v>
      </c>
      <c r="O72" s="293" t="s">
        <v>1363</v>
      </c>
      <c r="P72" s="293"/>
    </row>
    <row r="73" spans="1:16" ht="31.5" customHeight="1">
      <c r="A73" s="7"/>
      <c r="B73" s="2030"/>
      <c r="C73" s="2015"/>
      <c r="D73" s="1883"/>
      <c r="E73" s="2007"/>
      <c r="F73" s="1880"/>
      <c r="G73" s="1870"/>
      <c r="H73" s="216" t="s">
        <v>32</v>
      </c>
      <c r="I73" s="54">
        <v>2.8</v>
      </c>
      <c r="J73" s="6">
        <v>3.3</v>
      </c>
      <c r="K73" s="6">
        <v>3.3</v>
      </c>
      <c r="L73" s="1936" t="s">
        <v>1358</v>
      </c>
      <c r="M73" s="1938" t="s">
        <v>1359</v>
      </c>
      <c r="N73" s="1940" t="s">
        <v>1360</v>
      </c>
      <c r="O73" s="1872" t="s">
        <v>1361</v>
      </c>
      <c r="P73" s="1872" t="s">
        <v>1362</v>
      </c>
    </row>
    <row r="74" spans="1:16" ht="50.25" customHeight="1">
      <c r="A74" s="7"/>
      <c r="B74" s="2030"/>
      <c r="C74" s="2015"/>
      <c r="D74" s="1883"/>
      <c r="E74" s="2007"/>
      <c r="F74" s="1881"/>
      <c r="G74" s="1871"/>
      <c r="H74" s="193" t="s">
        <v>33</v>
      </c>
      <c r="I74" s="54"/>
      <c r="J74" s="6">
        <v>7.2</v>
      </c>
      <c r="K74" s="6">
        <v>7.2</v>
      </c>
      <c r="L74" s="1937"/>
      <c r="M74" s="1939"/>
      <c r="N74" s="1941"/>
      <c r="O74" s="1874"/>
      <c r="P74" s="1874"/>
    </row>
    <row r="75" spans="1:16" ht="28.5" customHeight="1">
      <c r="A75" s="7"/>
      <c r="B75" s="2031"/>
      <c r="C75" s="2038"/>
      <c r="D75" s="1884"/>
      <c r="E75" s="1964"/>
      <c r="F75" s="2012" t="s">
        <v>16</v>
      </c>
      <c r="G75" s="2013"/>
      <c r="H75" s="2014"/>
      <c r="I75" s="231">
        <f>SUM(I72:I74)</f>
        <v>513.4</v>
      </c>
      <c r="J75" s="231">
        <f>SUM(J72:J74)</f>
        <v>535.7</v>
      </c>
      <c r="K75" s="231">
        <f>SUM(K72:K74)</f>
        <v>535.7</v>
      </c>
      <c r="L75" s="1971"/>
      <c r="M75" s="1972"/>
      <c r="N75" s="1972"/>
      <c r="O75" s="1972"/>
      <c r="P75" s="1973"/>
    </row>
    <row r="76" spans="1:16" ht="409.5" customHeight="1">
      <c r="A76" s="7"/>
      <c r="B76" s="2004" t="s">
        <v>11</v>
      </c>
      <c r="C76" s="1866" t="s">
        <v>19</v>
      </c>
      <c r="D76" s="1947" t="s">
        <v>23</v>
      </c>
      <c r="E76" s="1963"/>
      <c r="F76" s="308" t="s">
        <v>749</v>
      </c>
      <c r="G76" s="647" t="s">
        <v>750</v>
      </c>
      <c r="H76" s="649" t="s">
        <v>502</v>
      </c>
      <c r="I76" s="392"/>
      <c r="J76" s="110">
        <v>137.7</v>
      </c>
      <c r="K76" s="110">
        <v>137.7</v>
      </c>
      <c r="L76" s="219" t="s">
        <v>751</v>
      </c>
      <c r="M76" s="16">
        <v>15</v>
      </c>
      <c r="N76" s="593">
        <v>16</v>
      </c>
      <c r="O76" s="648" t="s">
        <v>1364</v>
      </c>
      <c r="P76" s="393"/>
    </row>
    <row r="77" spans="1:16" ht="28.5" customHeight="1">
      <c r="A77" s="7"/>
      <c r="B77" s="2006"/>
      <c r="C77" s="1868"/>
      <c r="D77" s="1947"/>
      <c r="E77" s="1964"/>
      <c r="F77" s="328"/>
      <c r="G77" s="328"/>
      <c r="H77" s="399" t="s">
        <v>16</v>
      </c>
      <c r="I77" s="231">
        <f>SUM(I76)</f>
        <v>0</v>
      </c>
      <c r="J77" s="231">
        <f>SUM(J76)</f>
        <v>137.7</v>
      </c>
      <c r="K77" s="231">
        <f>SUM(K76)</f>
        <v>137.7</v>
      </c>
      <c r="L77" s="324"/>
      <c r="M77" s="325"/>
      <c r="N77" s="325"/>
      <c r="O77" s="325"/>
      <c r="P77" s="326"/>
    </row>
    <row r="78" spans="1:16" s="101" customFormat="1" ht="22.5" customHeight="1">
      <c r="A78" s="104" t="s">
        <v>11</v>
      </c>
      <c r="B78" s="42" t="s">
        <v>11</v>
      </c>
      <c r="C78" s="114" t="s">
        <v>19</v>
      </c>
      <c r="D78" s="1944" t="s">
        <v>27</v>
      </c>
      <c r="E78" s="1945"/>
      <c r="F78" s="1945"/>
      <c r="G78" s="1945"/>
      <c r="H78" s="1946"/>
      <c r="I78" s="153">
        <f>SUM(I49+I77)</f>
        <v>2248.7000000000003</v>
      </c>
      <c r="J78" s="153">
        <f>SUM(J49+J77)</f>
        <v>2561.4</v>
      </c>
      <c r="K78" s="153">
        <f>SUM(K49+K77)</f>
        <v>2539.1</v>
      </c>
      <c r="L78" s="1983"/>
      <c r="M78" s="1984"/>
      <c r="N78" s="1984"/>
      <c r="O78" s="1984"/>
      <c r="P78" s="1985"/>
    </row>
    <row r="79" spans="1:16" s="101" customFormat="1" ht="19.5" customHeight="1">
      <c r="A79" s="104" t="s">
        <v>11</v>
      </c>
      <c r="B79" s="42" t="s">
        <v>11</v>
      </c>
      <c r="C79" s="2032" t="s">
        <v>35</v>
      </c>
      <c r="D79" s="2033"/>
      <c r="E79" s="2033"/>
      <c r="F79" s="2033"/>
      <c r="G79" s="2033"/>
      <c r="H79" s="2034"/>
      <c r="I79" s="105">
        <f>SUM(I28+I43+I78)</f>
        <v>2672.6000000000004</v>
      </c>
      <c r="J79" s="105">
        <f>SUM(J28+J43+J78)</f>
        <v>3098.1000000000004</v>
      </c>
      <c r="K79" s="105">
        <f>SUM(K28+K43+K78)</f>
        <v>3062.21</v>
      </c>
      <c r="L79" s="2057"/>
      <c r="M79" s="2058"/>
      <c r="N79" s="2058"/>
      <c r="O79" s="2058"/>
      <c r="P79" s="2059"/>
    </row>
    <row r="80" spans="1:16" s="101" customFormat="1" ht="20.25" customHeight="1">
      <c r="A80" s="103" t="s">
        <v>17</v>
      </c>
      <c r="B80" s="42" t="s">
        <v>17</v>
      </c>
      <c r="C80" s="2027" t="s">
        <v>36</v>
      </c>
      <c r="D80" s="2028"/>
      <c r="E80" s="2028"/>
      <c r="F80" s="2028"/>
      <c r="G80" s="2028"/>
      <c r="H80" s="2028"/>
      <c r="I80" s="2028"/>
      <c r="J80" s="2028"/>
      <c r="K80" s="2028"/>
      <c r="L80" s="2028"/>
      <c r="M80" s="2028"/>
      <c r="N80" s="2028"/>
      <c r="O80" s="2028"/>
      <c r="P80" s="2029"/>
    </row>
    <row r="81" spans="1:16" s="101" customFormat="1" ht="24" customHeight="1">
      <c r="A81" s="104" t="s">
        <v>17</v>
      </c>
      <c r="B81" s="42" t="s">
        <v>17</v>
      </c>
      <c r="C81" s="114" t="s">
        <v>11</v>
      </c>
      <c r="D81" s="1965" t="s">
        <v>37</v>
      </c>
      <c r="E81" s="1966"/>
      <c r="F81" s="1966"/>
      <c r="G81" s="1966"/>
      <c r="H81" s="1966"/>
      <c r="I81" s="1966"/>
      <c r="J81" s="1966"/>
      <c r="K81" s="1966"/>
      <c r="L81" s="1966"/>
      <c r="M81" s="1966"/>
      <c r="N81" s="1966"/>
      <c r="O81" s="1966"/>
      <c r="P81" s="1967"/>
    </row>
    <row r="82" spans="1:16" ht="48" customHeight="1">
      <c r="A82" s="2026" t="s">
        <v>17</v>
      </c>
      <c r="B82" s="1845" t="s">
        <v>17</v>
      </c>
      <c r="C82" s="1846" t="s">
        <v>11</v>
      </c>
      <c r="D82" s="1947" t="s">
        <v>17</v>
      </c>
      <c r="E82" s="1882"/>
      <c r="F82" s="1932" t="s">
        <v>581</v>
      </c>
      <c r="G82" s="1917" t="s">
        <v>762</v>
      </c>
      <c r="H82" s="290" t="s">
        <v>15</v>
      </c>
      <c r="I82" s="37">
        <v>700</v>
      </c>
      <c r="J82" s="37">
        <v>700</v>
      </c>
      <c r="K82" s="285">
        <v>62.241</v>
      </c>
      <c r="L82" s="1932" t="s">
        <v>743</v>
      </c>
      <c r="M82" s="1882" t="s">
        <v>404</v>
      </c>
      <c r="N82" s="1968" t="s">
        <v>404</v>
      </c>
      <c r="O82" s="1911" t="s">
        <v>1284</v>
      </c>
      <c r="P82" s="1911" t="s">
        <v>1688</v>
      </c>
    </row>
    <row r="83" spans="1:16" ht="52.5" customHeight="1">
      <c r="A83" s="2026"/>
      <c r="B83" s="1845"/>
      <c r="C83" s="1846"/>
      <c r="D83" s="1947"/>
      <c r="E83" s="1883"/>
      <c r="F83" s="1757"/>
      <c r="G83" s="1918"/>
      <c r="H83" s="223" t="s">
        <v>502</v>
      </c>
      <c r="I83" s="10">
        <v>200</v>
      </c>
      <c r="J83" s="10"/>
      <c r="K83" s="15"/>
      <c r="L83" s="1757"/>
      <c r="M83" s="1883"/>
      <c r="N83" s="1969"/>
      <c r="O83" s="1942"/>
      <c r="P83" s="1942"/>
    </row>
    <row r="84" spans="1:16" ht="130.5" customHeight="1">
      <c r="A84" s="2026"/>
      <c r="B84" s="1845"/>
      <c r="C84" s="1846"/>
      <c r="D84" s="1947"/>
      <c r="E84" s="1883"/>
      <c r="F84" s="1758"/>
      <c r="G84" s="1919"/>
      <c r="H84" s="223" t="s">
        <v>767</v>
      </c>
      <c r="I84" s="10"/>
      <c r="J84" s="10">
        <v>200</v>
      </c>
      <c r="K84" s="15">
        <v>139.102</v>
      </c>
      <c r="L84" s="1758"/>
      <c r="M84" s="1884"/>
      <c r="N84" s="1970"/>
      <c r="O84" s="1912"/>
      <c r="P84" s="1912"/>
    </row>
    <row r="85" spans="1:16" ht="29.25" customHeight="1">
      <c r="A85" s="2026"/>
      <c r="B85" s="1845"/>
      <c r="C85" s="1846"/>
      <c r="D85" s="1947"/>
      <c r="E85" s="1884"/>
      <c r="F85" s="1885" t="s">
        <v>16</v>
      </c>
      <c r="G85" s="1886"/>
      <c r="H85" s="1887"/>
      <c r="I85" s="489">
        <f>SUM(I82:I84)</f>
        <v>900</v>
      </c>
      <c r="J85" s="489">
        <f>SUM(J82:J84)</f>
        <v>900</v>
      </c>
      <c r="K85" s="489">
        <f>SUM(K82:K84)</f>
        <v>201.34300000000002</v>
      </c>
      <c r="L85" s="1943"/>
      <c r="M85" s="1943"/>
      <c r="N85" s="1943"/>
      <c r="O85" s="1943"/>
      <c r="P85" s="547"/>
    </row>
    <row r="86" spans="1:16" ht="45.75" customHeight="1">
      <c r="A86" s="1882" t="s">
        <v>17</v>
      </c>
      <c r="B86" s="2004" t="s">
        <v>17</v>
      </c>
      <c r="C86" s="1866" t="s">
        <v>11</v>
      </c>
      <c r="D86" s="1913" t="s">
        <v>19</v>
      </c>
      <c r="E86" s="1882"/>
      <c r="F86" s="1932" t="s">
        <v>375</v>
      </c>
      <c r="G86" s="1917" t="s">
        <v>763</v>
      </c>
      <c r="H86" s="396" t="s">
        <v>376</v>
      </c>
      <c r="I86" s="6">
        <v>595</v>
      </c>
      <c r="J86" s="246"/>
      <c r="K86" s="6"/>
      <c r="L86" s="1974" t="s">
        <v>744</v>
      </c>
      <c r="M86" s="1977">
        <v>1</v>
      </c>
      <c r="N86" s="1980">
        <v>0</v>
      </c>
      <c r="O86" s="1872" t="s">
        <v>1365</v>
      </c>
      <c r="P86" s="1872" t="s">
        <v>1366</v>
      </c>
    </row>
    <row r="87" spans="1:16" ht="51.75" customHeight="1">
      <c r="A87" s="1883"/>
      <c r="B87" s="2005"/>
      <c r="C87" s="1867"/>
      <c r="D87" s="1914"/>
      <c r="E87" s="1883"/>
      <c r="F87" s="1757"/>
      <c r="G87" s="1918"/>
      <c r="H87" s="395" t="s">
        <v>502</v>
      </c>
      <c r="I87" s="6">
        <v>100</v>
      </c>
      <c r="J87" s="246"/>
      <c r="K87" s="6"/>
      <c r="L87" s="1975"/>
      <c r="M87" s="1978"/>
      <c r="N87" s="1981"/>
      <c r="O87" s="1873"/>
      <c r="P87" s="1873"/>
    </row>
    <row r="88" spans="1:16" ht="99.75" customHeight="1">
      <c r="A88" s="1883"/>
      <c r="B88" s="2005"/>
      <c r="C88" s="1867"/>
      <c r="D88" s="1914"/>
      <c r="E88" s="1883"/>
      <c r="F88" s="1758"/>
      <c r="G88" s="1919"/>
      <c r="H88" s="396" t="s">
        <v>15</v>
      </c>
      <c r="I88" s="6">
        <v>115</v>
      </c>
      <c r="J88" s="246"/>
      <c r="K88" s="6"/>
      <c r="L88" s="1976"/>
      <c r="M88" s="1979"/>
      <c r="N88" s="1982"/>
      <c r="O88" s="1874"/>
      <c r="P88" s="1874"/>
    </row>
    <row r="89" spans="1:16" ht="28.5" customHeight="1">
      <c r="A89" s="1884"/>
      <c r="B89" s="2006"/>
      <c r="C89" s="1868"/>
      <c r="D89" s="1915"/>
      <c r="E89" s="1884"/>
      <c r="F89" s="1885" t="s">
        <v>16</v>
      </c>
      <c r="G89" s="1886"/>
      <c r="H89" s="1887"/>
      <c r="I89" s="489">
        <f>SUM(I86:I88)</f>
        <v>810</v>
      </c>
      <c r="J89" s="489">
        <f>SUM(J86:J88)</f>
        <v>0</v>
      </c>
      <c r="K89" s="489">
        <f>SUM(K86:K88)</f>
        <v>0</v>
      </c>
      <c r="L89" s="1998"/>
      <c r="M89" s="1999"/>
      <c r="N89" s="1999"/>
      <c r="O89" s="1999"/>
      <c r="P89" s="2000"/>
    </row>
    <row r="90" spans="1:16" s="101" customFormat="1" ht="23.25" customHeight="1">
      <c r="A90" s="104" t="s">
        <v>17</v>
      </c>
      <c r="B90" s="27" t="s">
        <v>17</v>
      </c>
      <c r="C90" s="28" t="s">
        <v>11</v>
      </c>
      <c r="D90" s="1944" t="s">
        <v>27</v>
      </c>
      <c r="E90" s="1945"/>
      <c r="F90" s="1945"/>
      <c r="G90" s="1945"/>
      <c r="H90" s="1946"/>
      <c r="I90" s="153">
        <f>SUM(I85+I89)</f>
        <v>1710</v>
      </c>
      <c r="J90" s="153">
        <f>SUM(J85+J89)</f>
        <v>900</v>
      </c>
      <c r="K90" s="153">
        <f>SUM(K85+K89)</f>
        <v>201.34300000000002</v>
      </c>
      <c r="L90" s="1951"/>
      <c r="M90" s="1952"/>
      <c r="N90" s="1952"/>
      <c r="O90" s="1952"/>
      <c r="P90" s="1953"/>
    </row>
    <row r="91" spans="1:16" s="101" customFormat="1" ht="25.5" customHeight="1">
      <c r="A91" s="104" t="s">
        <v>17</v>
      </c>
      <c r="B91" s="27" t="s">
        <v>17</v>
      </c>
      <c r="C91" s="28" t="s">
        <v>34</v>
      </c>
      <c r="D91" s="1954" t="s">
        <v>39</v>
      </c>
      <c r="E91" s="1955"/>
      <c r="F91" s="1955"/>
      <c r="G91" s="1955"/>
      <c r="H91" s="1955"/>
      <c r="I91" s="1955"/>
      <c r="J91" s="1955"/>
      <c r="K91" s="1955"/>
      <c r="L91" s="1955"/>
      <c r="M91" s="1955"/>
      <c r="N91" s="1955"/>
      <c r="O91" s="1955"/>
      <c r="P91" s="1956"/>
    </row>
    <row r="92" spans="1:16" ht="91.5" customHeight="1">
      <c r="A92" s="2026" t="s">
        <v>17</v>
      </c>
      <c r="B92" s="1845" t="s">
        <v>17</v>
      </c>
      <c r="C92" s="1846" t="s">
        <v>34</v>
      </c>
      <c r="D92" s="1947" t="s">
        <v>11</v>
      </c>
      <c r="E92" s="1882"/>
      <c r="F92" s="247" t="s">
        <v>40</v>
      </c>
      <c r="G92" s="626" t="s">
        <v>750</v>
      </c>
      <c r="H92" s="193" t="s">
        <v>15</v>
      </c>
      <c r="I92" s="17">
        <v>123</v>
      </c>
      <c r="J92" s="29">
        <v>123</v>
      </c>
      <c r="K92" s="70">
        <v>0</v>
      </c>
      <c r="L92" s="200" t="s">
        <v>765</v>
      </c>
      <c r="M92" s="201">
        <v>100</v>
      </c>
      <c r="N92" s="596">
        <v>0</v>
      </c>
      <c r="O92" s="200" t="s">
        <v>1367</v>
      </c>
      <c r="P92" s="184" t="s">
        <v>1368</v>
      </c>
    </row>
    <row r="93" spans="1:16" ht="24" customHeight="1">
      <c r="A93" s="2026"/>
      <c r="B93" s="1845"/>
      <c r="C93" s="1846"/>
      <c r="D93" s="1947"/>
      <c r="E93" s="1884"/>
      <c r="F93" s="1885" t="s">
        <v>16</v>
      </c>
      <c r="G93" s="1886"/>
      <c r="H93" s="1887"/>
      <c r="I93" s="489">
        <f aca="true" t="shared" si="0" ref="I93:K94">SUM(I92)</f>
        <v>123</v>
      </c>
      <c r="J93" s="489">
        <f t="shared" si="0"/>
        <v>123</v>
      </c>
      <c r="K93" s="489">
        <f t="shared" si="0"/>
        <v>0</v>
      </c>
      <c r="L93" s="1943"/>
      <c r="M93" s="1943"/>
      <c r="N93" s="1943"/>
      <c r="O93" s="1943"/>
      <c r="P93" s="547"/>
    </row>
    <row r="94" spans="1:16" s="101" customFormat="1" ht="21" customHeight="1">
      <c r="A94" s="104" t="s">
        <v>17</v>
      </c>
      <c r="B94" s="27" t="s">
        <v>17</v>
      </c>
      <c r="C94" s="28" t="s">
        <v>34</v>
      </c>
      <c r="D94" s="1944" t="s">
        <v>27</v>
      </c>
      <c r="E94" s="1945"/>
      <c r="F94" s="1945"/>
      <c r="G94" s="1945"/>
      <c r="H94" s="1946"/>
      <c r="I94" s="30">
        <f t="shared" si="0"/>
        <v>123</v>
      </c>
      <c r="J94" s="30">
        <f t="shared" si="0"/>
        <v>123</v>
      </c>
      <c r="K94" s="30">
        <f t="shared" si="0"/>
        <v>0</v>
      </c>
      <c r="L94" s="1951"/>
      <c r="M94" s="1952"/>
      <c r="N94" s="1952"/>
      <c r="O94" s="1952"/>
      <c r="P94" s="1953"/>
    </row>
    <row r="95" spans="1:16" s="101" customFormat="1" ht="18" customHeight="1">
      <c r="A95" s="104" t="s">
        <v>17</v>
      </c>
      <c r="B95" s="27" t="s">
        <v>17</v>
      </c>
      <c r="C95" s="28" t="s">
        <v>19</v>
      </c>
      <c r="D95" s="1954" t="s">
        <v>43</v>
      </c>
      <c r="E95" s="1955"/>
      <c r="F95" s="1955"/>
      <c r="G95" s="1955"/>
      <c r="H95" s="1955"/>
      <c r="I95" s="1955"/>
      <c r="J95" s="1955"/>
      <c r="K95" s="1955"/>
      <c r="L95" s="1955"/>
      <c r="M95" s="1955"/>
      <c r="N95" s="1955"/>
      <c r="O95" s="1955"/>
      <c r="P95" s="1956"/>
    </row>
    <row r="96" spans="1:16" ht="36" customHeight="1">
      <c r="A96" s="2026" t="s">
        <v>17</v>
      </c>
      <c r="B96" s="1845" t="s">
        <v>17</v>
      </c>
      <c r="C96" s="1846" t="s">
        <v>19</v>
      </c>
      <c r="D96" s="1947" t="s">
        <v>11</v>
      </c>
      <c r="E96" s="1882"/>
      <c r="F96" s="1932" t="s">
        <v>44</v>
      </c>
      <c r="G96" s="2035" t="s">
        <v>764</v>
      </c>
      <c r="H96" s="193" t="s">
        <v>15</v>
      </c>
      <c r="I96" s="17">
        <v>77.7</v>
      </c>
      <c r="J96" s="29">
        <v>77.7</v>
      </c>
      <c r="K96" s="15">
        <v>77.7</v>
      </c>
      <c r="L96" s="1932" t="s">
        <v>766</v>
      </c>
      <c r="M96" s="2016">
        <v>17</v>
      </c>
      <c r="N96" s="1909">
        <v>17</v>
      </c>
      <c r="O96" s="1932" t="s">
        <v>1369</v>
      </c>
      <c r="P96" s="1916"/>
    </row>
    <row r="97" spans="1:16" ht="45" customHeight="1">
      <c r="A97" s="2026"/>
      <c r="B97" s="1845"/>
      <c r="C97" s="1846"/>
      <c r="D97" s="1947"/>
      <c r="E97" s="1883"/>
      <c r="F97" s="1757"/>
      <c r="G97" s="2036"/>
      <c r="H97" s="193" t="s">
        <v>502</v>
      </c>
      <c r="I97" s="17">
        <v>35</v>
      </c>
      <c r="J97" s="29">
        <v>101.6</v>
      </c>
      <c r="K97" s="15">
        <v>101.53</v>
      </c>
      <c r="L97" s="1757"/>
      <c r="M97" s="2017"/>
      <c r="N97" s="2019"/>
      <c r="O97" s="1757"/>
      <c r="P97" s="1916"/>
    </row>
    <row r="98" spans="1:16" ht="198" customHeight="1">
      <c r="A98" s="2026"/>
      <c r="B98" s="1845"/>
      <c r="C98" s="1846"/>
      <c r="D98" s="1947"/>
      <c r="E98" s="1883"/>
      <c r="F98" s="1758"/>
      <c r="G98" s="2037"/>
      <c r="H98" s="193" t="s">
        <v>33</v>
      </c>
      <c r="I98" s="17">
        <v>77.7</v>
      </c>
      <c r="J98" s="100">
        <v>110</v>
      </c>
      <c r="K98" s="546">
        <v>77.7</v>
      </c>
      <c r="L98" s="1758"/>
      <c r="M98" s="2018"/>
      <c r="N98" s="1910"/>
      <c r="O98" s="1758"/>
      <c r="P98" s="1916"/>
    </row>
    <row r="99" spans="1:16" ht="24.75" customHeight="1">
      <c r="A99" s="2026"/>
      <c r="B99" s="1845"/>
      <c r="C99" s="1846"/>
      <c r="D99" s="1947"/>
      <c r="E99" s="1884"/>
      <c r="F99" s="1885" t="s">
        <v>16</v>
      </c>
      <c r="G99" s="1886"/>
      <c r="H99" s="1887"/>
      <c r="I99" s="489">
        <f>SUM(I96:I98)</f>
        <v>190.4</v>
      </c>
      <c r="J99" s="489">
        <f>SUM(J96:J98)</f>
        <v>289.3</v>
      </c>
      <c r="K99" s="489">
        <f>SUM(K96:K98)</f>
        <v>256.93</v>
      </c>
      <c r="L99" s="1943"/>
      <c r="M99" s="1943"/>
      <c r="N99" s="1943"/>
      <c r="O99" s="1943"/>
      <c r="P99" s="547"/>
    </row>
    <row r="100" spans="1:16" s="101" customFormat="1" ht="24" customHeight="1">
      <c r="A100" s="104" t="s">
        <v>17</v>
      </c>
      <c r="B100" s="27" t="s">
        <v>17</v>
      </c>
      <c r="C100" s="28" t="s">
        <v>19</v>
      </c>
      <c r="D100" s="1944" t="s">
        <v>27</v>
      </c>
      <c r="E100" s="1945"/>
      <c r="F100" s="1945"/>
      <c r="G100" s="1945"/>
      <c r="H100" s="1946"/>
      <c r="I100" s="30">
        <f>SUM(I99)</f>
        <v>190.4</v>
      </c>
      <c r="J100" s="30">
        <f>SUM(J99)</f>
        <v>289.3</v>
      </c>
      <c r="K100" s="30">
        <f>SUM(K99)</f>
        <v>256.93</v>
      </c>
      <c r="L100" s="1951"/>
      <c r="M100" s="1952"/>
      <c r="N100" s="1952"/>
      <c r="O100" s="1952"/>
      <c r="P100" s="1953"/>
    </row>
    <row r="101" spans="1:16" s="101" customFormat="1" ht="26.25" customHeight="1">
      <c r="A101" s="104" t="s">
        <v>17</v>
      </c>
      <c r="B101" s="27" t="s">
        <v>17</v>
      </c>
      <c r="C101" s="1957" t="s">
        <v>35</v>
      </c>
      <c r="D101" s="1958"/>
      <c r="E101" s="1958"/>
      <c r="F101" s="1958"/>
      <c r="G101" s="1958"/>
      <c r="H101" s="1959"/>
      <c r="I101" s="93">
        <f>SUM(I90+I94+I100)</f>
        <v>2023.4</v>
      </c>
      <c r="J101" s="93">
        <f>SUM(J90+J94+J100)</f>
        <v>1312.3</v>
      </c>
      <c r="K101" s="93">
        <f>SUM(K90+K94+K100)</f>
        <v>458.273</v>
      </c>
      <c r="L101" s="1933"/>
      <c r="M101" s="1934"/>
      <c r="N101" s="1934"/>
      <c r="O101" s="1934"/>
      <c r="P101" s="1935"/>
    </row>
    <row r="102" spans="1:16" s="101" customFormat="1" ht="25.5" customHeight="1">
      <c r="A102" s="90" t="s">
        <v>45</v>
      </c>
      <c r="B102" s="1960" t="s">
        <v>45</v>
      </c>
      <c r="C102" s="1961"/>
      <c r="D102" s="1961"/>
      <c r="E102" s="1961"/>
      <c r="F102" s="1961"/>
      <c r="G102" s="1961"/>
      <c r="H102" s="1962"/>
      <c r="I102" s="91">
        <f>I79+I101</f>
        <v>4696</v>
      </c>
      <c r="J102" s="91">
        <f>J79+J101</f>
        <v>4410.400000000001</v>
      </c>
      <c r="K102" s="91">
        <f>K79+K101</f>
        <v>3520.483</v>
      </c>
      <c r="L102" s="1948"/>
      <c r="M102" s="1949"/>
      <c r="N102" s="1949"/>
      <c r="O102" s="1949"/>
      <c r="P102" s="1950"/>
    </row>
    <row r="103" ht="21" customHeight="1"/>
    <row r="104" spans="8:11" ht="0.75" customHeight="1">
      <c r="H104" s="18" t="s">
        <v>15</v>
      </c>
      <c r="I104" s="25" t="e">
        <f>SUM(I13+I16+I18+I30+I45+#REF!+I92+I96)</f>
        <v>#REF!</v>
      </c>
      <c r="J104" s="25" t="e">
        <f>SUM(J13+J16+J18+J30+J45+#REF!+J92+J96)</f>
        <v>#REF!</v>
      </c>
      <c r="K104" s="25" t="e">
        <f>SUM(K13+K16+K18+K30+K45+#REF!+K92+K96)</f>
        <v>#REF!</v>
      </c>
    </row>
    <row r="105" spans="8:11" ht="15.75" hidden="1">
      <c r="H105" s="18" t="s">
        <v>42</v>
      </c>
      <c r="I105" s="25" t="e">
        <f>SUM(#REF!+#REF!+I98)</f>
        <v>#REF!</v>
      </c>
      <c r="J105" s="25" t="e">
        <f>SUM(#REF!+#REF!+J98)</f>
        <v>#REF!</v>
      </c>
      <c r="K105" s="25" t="e">
        <f>SUM(#REF!+#REF!+K98)</f>
        <v>#REF!</v>
      </c>
    </row>
    <row r="106" spans="8:11" ht="15.75" hidden="1">
      <c r="H106" s="18" t="s">
        <v>41</v>
      </c>
      <c r="I106" s="25" t="e">
        <f>SUM(#REF!+#REF!+#REF!)</f>
        <v>#REF!</v>
      </c>
      <c r="J106" s="25" t="e">
        <f>SUM(#REF!+#REF!+#REF!)</f>
        <v>#REF!</v>
      </c>
      <c r="K106" s="25" t="e">
        <f>SUM(#REF!+#REF!+#REF!)</f>
        <v>#REF!</v>
      </c>
    </row>
    <row r="107" spans="8:11" ht="15.75" hidden="1">
      <c r="H107" s="18" t="s">
        <v>22</v>
      </c>
      <c r="I107" s="25" t="e">
        <f>SUM(I82+I22+#REF!)</f>
        <v>#REF!</v>
      </c>
      <c r="J107" s="25" t="e">
        <f>SUM(J82+J22+#REF!)</f>
        <v>#REF!</v>
      </c>
      <c r="K107" s="25" t="e">
        <f>SUM(K82+K22+#REF!)</f>
        <v>#REF!</v>
      </c>
    </row>
    <row r="108" spans="8:11" ht="15.75" hidden="1">
      <c r="H108" s="18" t="s">
        <v>32</v>
      </c>
      <c r="I108" s="25" t="e">
        <f>SUM(#REF!)</f>
        <v>#REF!</v>
      </c>
      <c r="J108" s="25" t="e">
        <f>SUM(#REF!)</f>
        <v>#REF!</v>
      </c>
      <c r="K108" s="25" t="e">
        <f>SUM(#REF!)</f>
        <v>#REF!</v>
      </c>
    </row>
    <row r="109" spans="8:11" ht="15.75" hidden="1">
      <c r="H109" s="18" t="s">
        <v>38</v>
      </c>
      <c r="I109" s="25" t="e">
        <f>SUM(#REF!)</f>
        <v>#REF!</v>
      </c>
      <c r="J109" s="25" t="e">
        <f>SUM(#REF!)</f>
        <v>#REF!</v>
      </c>
      <c r="K109" s="25" t="e">
        <f>SUM(#REF!)</f>
        <v>#REF!</v>
      </c>
    </row>
    <row r="110" spans="8:11" ht="15.75" customHeight="1" hidden="1">
      <c r="H110" s="19" t="s">
        <v>46</v>
      </c>
      <c r="I110" s="26" t="e">
        <f>SUM(I104:I109)</f>
        <v>#REF!</v>
      </c>
      <c r="J110" s="26" t="e">
        <f>SUM(J104:J109)</f>
        <v>#REF!</v>
      </c>
      <c r="K110" s="26" t="e">
        <f>SUM(K104:K109)</f>
        <v>#REF!</v>
      </c>
    </row>
    <row r="111" spans="8:11" ht="16.5" customHeight="1">
      <c r="H111" s="19"/>
      <c r="I111" s="26"/>
      <c r="J111" s="26"/>
      <c r="K111" s="26"/>
    </row>
    <row r="112" ht="15" customHeight="1"/>
    <row r="113" ht="15.75" customHeight="1"/>
    <row r="114" ht="15" customHeight="1"/>
    <row r="115" ht="15" customHeight="1"/>
    <row r="116" ht="15" customHeight="1"/>
  </sheetData>
  <sheetProtection selectLockedCells="1" selectUnlockedCells="1"/>
  <mergeCells count="279">
    <mergeCell ref="M57:M58"/>
    <mergeCell ref="N57:N58"/>
    <mergeCell ref="L45:O48"/>
    <mergeCell ref="L62:L64"/>
    <mergeCell ref="M69:M70"/>
    <mergeCell ref="N69:N70"/>
    <mergeCell ref="L69:L70"/>
    <mergeCell ref="O52:O53"/>
    <mergeCell ref="L52:L53"/>
    <mergeCell ref="L79:P79"/>
    <mergeCell ref="E45:E49"/>
    <mergeCell ref="K39:K41"/>
    <mergeCell ref="L35:P35"/>
    <mergeCell ref="D50:D54"/>
    <mergeCell ref="D55:D59"/>
    <mergeCell ref="N52:N53"/>
    <mergeCell ref="O57:O58"/>
    <mergeCell ref="F32:F35"/>
    <mergeCell ref="L57:L58"/>
    <mergeCell ref="N9:N10"/>
    <mergeCell ref="L8:N8"/>
    <mergeCell ref="G30:G31"/>
    <mergeCell ref="F45:F49"/>
    <mergeCell ref="L54:P54"/>
    <mergeCell ref="P8:P10"/>
    <mergeCell ref="P45:P48"/>
    <mergeCell ref="O8:O10"/>
    <mergeCell ref="I9:I10"/>
    <mergeCell ref="J9:J10"/>
    <mergeCell ref="K9:K10"/>
    <mergeCell ref="D28:H28"/>
    <mergeCell ref="G45:G49"/>
    <mergeCell ref="M9:M10"/>
    <mergeCell ref="H8:H10"/>
    <mergeCell ref="I8:K8"/>
    <mergeCell ref="D29:P29"/>
    <mergeCell ref="L31:P31"/>
    <mergeCell ref="L43:P43"/>
    <mergeCell ref="H32:H34"/>
    <mergeCell ref="K3:L3"/>
    <mergeCell ref="A8:A10"/>
    <mergeCell ref="C8:C10"/>
    <mergeCell ref="D8:D10"/>
    <mergeCell ref="F8:F10"/>
    <mergeCell ref="G8:G10"/>
    <mergeCell ref="L9:L10"/>
    <mergeCell ref="B6:O6"/>
    <mergeCell ref="B7:O7"/>
    <mergeCell ref="M3:O3"/>
    <mergeCell ref="B8:B10"/>
    <mergeCell ref="B13:B15"/>
    <mergeCell ref="B16:B17"/>
    <mergeCell ref="E8:E10"/>
    <mergeCell ref="G22:G24"/>
    <mergeCell ref="E16:E17"/>
    <mergeCell ref="E18:E21"/>
    <mergeCell ref="D23:D24"/>
    <mergeCell ref="C23:C24"/>
    <mergeCell ref="F23:F24"/>
    <mergeCell ref="A13:A15"/>
    <mergeCell ref="C13:C15"/>
    <mergeCell ref="A16:A17"/>
    <mergeCell ref="C16:C17"/>
    <mergeCell ref="D16:D17"/>
    <mergeCell ref="F16:F17"/>
    <mergeCell ref="D13:D15"/>
    <mergeCell ref="F13:F15"/>
    <mergeCell ref="A22:A24"/>
    <mergeCell ref="A18:A21"/>
    <mergeCell ref="C18:C21"/>
    <mergeCell ref="D18:D21"/>
    <mergeCell ref="F18:F21"/>
    <mergeCell ref="G18:G21"/>
    <mergeCell ref="B18:B21"/>
    <mergeCell ref="B23:B24"/>
    <mergeCell ref="C66:C71"/>
    <mergeCell ref="C72:C75"/>
    <mergeCell ref="F50:F53"/>
    <mergeCell ref="G13:G15"/>
    <mergeCell ref="E13:E15"/>
    <mergeCell ref="G16:G17"/>
    <mergeCell ref="D30:D31"/>
    <mergeCell ref="F30:F31"/>
    <mergeCell ref="D45:D49"/>
    <mergeCell ref="F55:F58"/>
    <mergeCell ref="B92:B93"/>
    <mergeCell ref="B96:B99"/>
    <mergeCell ref="A96:A99"/>
    <mergeCell ref="D96:D99"/>
    <mergeCell ref="C96:C99"/>
    <mergeCell ref="F99:H99"/>
    <mergeCell ref="A92:A93"/>
    <mergeCell ref="G96:G98"/>
    <mergeCell ref="D94:H94"/>
    <mergeCell ref="E92:E93"/>
    <mergeCell ref="A86:A89"/>
    <mergeCell ref="C86:C89"/>
    <mergeCell ref="D86:D89"/>
    <mergeCell ref="B50:B54"/>
    <mergeCell ref="B55:B59"/>
    <mergeCell ref="B60:B65"/>
    <mergeCell ref="B66:B71"/>
    <mergeCell ref="B72:B75"/>
    <mergeCell ref="C79:H79"/>
    <mergeCell ref="D66:D71"/>
    <mergeCell ref="A30:A31"/>
    <mergeCell ref="C30:C31"/>
    <mergeCell ref="A82:A85"/>
    <mergeCell ref="C82:C85"/>
    <mergeCell ref="B30:B31"/>
    <mergeCell ref="B45:B49"/>
    <mergeCell ref="A45:A49"/>
    <mergeCell ref="C45:C49"/>
    <mergeCell ref="C50:C54"/>
    <mergeCell ref="C80:P80"/>
    <mergeCell ref="E50:E54"/>
    <mergeCell ref="P57:P58"/>
    <mergeCell ref="O62:O64"/>
    <mergeCell ref="P62:P64"/>
    <mergeCell ref="M52:M53"/>
    <mergeCell ref="G50:G53"/>
    <mergeCell ref="M62:M64"/>
    <mergeCell ref="G55:G58"/>
    <mergeCell ref="F54:H54"/>
    <mergeCell ref="F60:F64"/>
    <mergeCell ref="F59:H59"/>
    <mergeCell ref="F72:F74"/>
    <mergeCell ref="L59:P59"/>
    <mergeCell ref="G60:G64"/>
    <mergeCell ref="D60:D65"/>
    <mergeCell ref="E60:E65"/>
    <mergeCell ref="O69:O70"/>
    <mergeCell ref="L65:P65"/>
    <mergeCell ref="P69:P70"/>
    <mergeCell ref="N62:N64"/>
    <mergeCell ref="L93:O93"/>
    <mergeCell ref="L85:O85"/>
    <mergeCell ref="L96:L98"/>
    <mergeCell ref="M96:M98"/>
    <mergeCell ref="N96:N98"/>
    <mergeCell ref="E66:E71"/>
    <mergeCell ref="F75:H75"/>
    <mergeCell ref="F71:H71"/>
    <mergeCell ref="F66:F70"/>
    <mergeCell ref="G66:G70"/>
    <mergeCell ref="B25:B27"/>
    <mergeCell ref="C25:C27"/>
    <mergeCell ref="C60:C65"/>
    <mergeCell ref="C55:C59"/>
    <mergeCell ref="C92:C93"/>
    <mergeCell ref="B32:B35"/>
    <mergeCell ref="C32:C35"/>
    <mergeCell ref="B76:B77"/>
    <mergeCell ref="B82:B85"/>
    <mergeCell ref="B36:B38"/>
    <mergeCell ref="B86:B89"/>
    <mergeCell ref="E55:E59"/>
    <mergeCell ref="E72:E75"/>
    <mergeCell ref="D43:H43"/>
    <mergeCell ref="D44:P44"/>
    <mergeCell ref="P52:P53"/>
    <mergeCell ref="L49:O49"/>
    <mergeCell ref="F65:H65"/>
    <mergeCell ref="O86:O88"/>
    <mergeCell ref="C76:C77"/>
    <mergeCell ref="E30:E31"/>
    <mergeCell ref="H22:O22"/>
    <mergeCell ref="G36:G38"/>
    <mergeCell ref="P36:P37"/>
    <mergeCell ref="H36:H37"/>
    <mergeCell ref="I36:I37"/>
    <mergeCell ref="J36:J37"/>
    <mergeCell ref="K36:K37"/>
    <mergeCell ref="L28:P28"/>
    <mergeCell ref="P32:P34"/>
    <mergeCell ref="C11:P11"/>
    <mergeCell ref="D12:P12"/>
    <mergeCell ref="L15:P15"/>
    <mergeCell ref="L17:P17"/>
    <mergeCell ref="L21:P21"/>
    <mergeCell ref="L89:P89"/>
    <mergeCell ref="L24:P24"/>
    <mergeCell ref="L27:P27"/>
    <mergeCell ref="L75:P75"/>
    <mergeCell ref="L38:P38"/>
    <mergeCell ref="L71:P71"/>
    <mergeCell ref="F89:H89"/>
    <mergeCell ref="G86:G88"/>
    <mergeCell ref="L86:L88"/>
    <mergeCell ref="M86:M88"/>
    <mergeCell ref="N86:N88"/>
    <mergeCell ref="G72:G74"/>
    <mergeCell ref="P73:P74"/>
    <mergeCell ref="M82:M84"/>
    <mergeCell ref="L78:P78"/>
    <mergeCell ref="D76:D77"/>
    <mergeCell ref="E76:E77"/>
    <mergeCell ref="F82:F84"/>
    <mergeCell ref="G82:G84"/>
    <mergeCell ref="D78:H78"/>
    <mergeCell ref="D82:D85"/>
    <mergeCell ref="D81:P81"/>
    <mergeCell ref="P82:P84"/>
    <mergeCell ref="L82:L84"/>
    <mergeCell ref="N82:N84"/>
    <mergeCell ref="L102:P102"/>
    <mergeCell ref="L94:P94"/>
    <mergeCell ref="D95:P95"/>
    <mergeCell ref="L90:P90"/>
    <mergeCell ref="D91:P91"/>
    <mergeCell ref="D100:H100"/>
    <mergeCell ref="C101:H101"/>
    <mergeCell ref="B102:H102"/>
    <mergeCell ref="F93:H93"/>
    <mergeCell ref="L100:P100"/>
    <mergeCell ref="E86:E89"/>
    <mergeCell ref="F96:F98"/>
    <mergeCell ref="E96:E99"/>
    <mergeCell ref="D90:H90"/>
    <mergeCell ref="F86:F88"/>
    <mergeCell ref="D92:D93"/>
    <mergeCell ref="L101:P101"/>
    <mergeCell ref="O96:O98"/>
    <mergeCell ref="L73:L74"/>
    <mergeCell ref="M73:M74"/>
    <mergeCell ref="N73:N74"/>
    <mergeCell ref="P86:P88"/>
    <mergeCell ref="O82:O84"/>
    <mergeCell ref="O73:O74"/>
    <mergeCell ref="P96:P98"/>
    <mergeCell ref="L99:O99"/>
    <mergeCell ref="P13:P14"/>
    <mergeCell ref="G32:G35"/>
    <mergeCell ref="J32:J34"/>
    <mergeCell ref="O39:O41"/>
    <mergeCell ref="O36:O37"/>
    <mergeCell ref="H18:H19"/>
    <mergeCell ref="H39:H41"/>
    <mergeCell ref="I39:I41"/>
    <mergeCell ref="J39:J41"/>
    <mergeCell ref="L13:L14"/>
    <mergeCell ref="M13:M14"/>
    <mergeCell ref="N13:N14"/>
    <mergeCell ref="O13:O14"/>
    <mergeCell ref="K32:K34"/>
    <mergeCell ref="D25:D27"/>
    <mergeCell ref="E26:E27"/>
    <mergeCell ref="F26:F27"/>
    <mergeCell ref="G25:G27"/>
    <mergeCell ref="E32:E35"/>
    <mergeCell ref="L18:L20"/>
    <mergeCell ref="I18:I19"/>
    <mergeCell ref="J18:J19"/>
    <mergeCell ref="K18:K19"/>
    <mergeCell ref="P18:P20"/>
    <mergeCell ref="O25:O26"/>
    <mergeCell ref="P25:P26"/>
    <mergeCell ref="N18:N20"/>
    <mergeCell ref="M18:M20"/>
    <mergeCell ref="O18:O20"/>
    <mergeCell ref="E82:E85"/>
    <mergeCell ref="F85:H85"/>
    <mergeCell ref="D72:D75"/>
    <mergeCell ref="E23:E24"/>
    <mergeCell ref="D32:D35"/>
    <mergeCell ref="D36:D38"/>
    <mergeCell ref="E36:E38"/>
    <mergeCell ref="F36:F38"/>
    <mergeCell ref="H25:K25"/>
    <mergeCell ref="I32:I34"/>
    <mergeCell ref="C36:C38"/>
    <mergeCell ref="G39:G42"/>
    <mergeCell ref="O32:O34"/>
    <mergeCell ref="P39:P41"/>
    <mergeCell ref="B39:B42"/>
    <mergeCell ref="C39:C42"/>
    <mergeCell ref="D39:D42"/>
    <mergeCell ref="E39:E42"/>
    <mergeCell ref="F39:F42"/>
  </mergeCells>
  <printOptions horizontalCentered="1"/>
  <pageMargins left="0.2362204724409449" right="0.2362204724409449" top="0.35433070866141736" bottom="0.35433070866141736"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T136"/>
  <sheetViews>
    <sheetView zoomScale="91" zoomScaleNormal="91" zoomScalePageLayoutView="0" workbookViewId="0" topLeftCell="A1">
      <pane xSplit="1" ySplit="10" topLeftCell="B11" activePane="bottomRight" state="frozen"/>
      <selection pane="topLeft" activeCell="A1" sqref="A1"/>
      <selection pane="topRight" activeCell="B1" sqref="B1"/>
      <selection pane="bottomLeft" activeCell="A8" sqref="A8"/>
      <selection pane="bottomRight" activeCell="W16" sqref="W16"/>
    </sheetView>
  </sheetViews>
  <sheetFormatPr defaultColWidth="9.140625" defaultRowHeight="12.75"/>
  <cols>
    <col min="1" max="1" width="3.7109375" style="97" customWidth="1"/>
    <col min="2" max="2" width="3.421875" style="97" customWidth="1"/>
    <col min="3" max="3" width="3.8515625" style="97" customWidth="1"/>
    <col min="4" max="4" width="4.28125" style="97" customWidth="1"/>
    <col min="5" max="5" width="4.421875" style="97" customWidth="1"/>
    <col min="6" max="6" width="13.28125" style="97" customWidth="1"/>
    <col min="7" max="7" width="8.7109375" style="117" customWidth="1"/>
    <col min="8" max="8" width="7.7109375" style="97" customWidth="1"/>
    <col min="9" max="9" width="10.00390625" style="98" customWidth="1"/>
    <col min="10" max="10" width="9.7109375" style="98" customWidth="1"/>
    <col min="11" max="11" width="9.00390625" style="98" customWidth="1"/>
    <col min="12" max="12" width="11.28125" style="97" customWidth="1"/>
    <col min="13" max="13" width="6.140625" style="97" customWidth="1"/>
    <col min="14" max="14" width="6.8515625" style="97" customWidth="1"/>
    <col min="15" max="15" width="21.140625" style="97" customWidth="1"/>
    <col min="16" max="16" width="29.8515625" style="97" customWidth="1"/>
    <col min="17" max="16384" width="9.140625" style="97" customWidth="1"/>
  </cols>
  <sheetData>
    <row r="1" ht="15.75">
      <c r="P1" s="3569" t="s">
        <v>1717</v>
      </c>
    </row>
    <row r="2" ht="15">
      <c r="P2" s="144" t="s">
        <v>1718</v>
      </c>
    </row>
    <row r="3" spans="1:16" ht="19.5" customHeight="1">
      <c r="A3" s="1"/>
      <c r="B3" s="1"/>
      <c r="C3" s="1"/>
      <c r="D3" s="1"/>
      <c r="E3" s="1"/>
      <c r="F3" s="1"/>
      <c r="G3" s="1"/>
      <c r="H3" s="1"/>
      <c r="I3" s="106"/>
      <c r="J3" s="106"/>
      <c r="K3" s="106"/>
      <c r="L3" s="1"/>
      <c r="M3" s="1"/>
      <c r="N3" s="3"/>
      <c r="O3" s="3"/>
      <c r="P3" s="3572" t="s">
        <v>1721</v>
      </c>
    </row>
    <row r="4" spans="1:16" ht="15" customHeight="1">
      <c r="A4" s="1"/>
      <c r="B4" s="1"/>
      <c r="C4" s="1"/>
      <c r="D4" s="1"/>
      <c r="E4" s="1"/>
      <c r="F4" s="1"/>
      <c r="G4" s="1"/>
      <c r="H4" s="1"/>
      <c r="I4" s="106"/>
      <c r="J4" s="106"/>
      <c r="K4" s="106"/>
      <c r="L4" s="1"/>
      <c r="M4" s="1"/>
      <c r="N4" s="3"/>
      <c r="O4" s="3"/>
      <c r="P4" s="3572" t="s">
        <v>1723</v>
      </c>
    </row>
    <row r="5" spans="1:16" ht="22.5" customHeight="1">
      <c r="A5" s="1"/>
      <c r="B5" s="1"/>
      <c r="C5" s="1"/>
      <c r="D5" s="1"/>
      <c r="E5" s="1"/>
      <c r="F5" s="1860" t="s">
        <v>769</v>
      </c>
      <c r="G5" s="1860"/>
      <c r="H5" s="1860"/>
      <c r="I5" s="1860"/>
      <c r="J5" s="1860"/>
      <c r="K5" s="1860"/>
      <c r="L5" s="1860"/>
      <c r="M5" s="1860"/>
      <c r="N5" s="1860"/>
      <c r="O5" s="1860"/>
      <c r="P5" s="95"/>
    </row>
    <row r="6" spans="1:16" ht="20.25" customHeight="1">
      <c r="A6" s="1"/>
      <c r="B6" s="1"/>
      <c r="C6" s="1"/>
      <c r="D6" s="1"/>
      <c r="E6" s="1"/>
      <c r="F6" s="1860" t="s">
        <v>770</v>
      </c>
      <c r="G6" s="1860"/>
      <c r="H6" s="1860"/>
      <c r="I6" s="1860"/>
      <c r="J6" s="1860"/>
      <c r="K6" s="1860"/>
      <c r="L6" s="1860"/>
      <c r="M6" s="1860"/>
      <c r="N6" s="1860"/>
      <c r="O6" s="1860"/>
      <c r="P6" s="95"/>
    </row>
    <row r="7" spans="1:16" ht="12.75" customHeight="1">
      <c r="A7" s="1"/>
      <c r="B7" s="1"/>
      <c r="C7" s="1"/>
      <c r="D7" s="1"/>
      <c r="E7" s="1"/>
      <c r="F7" s="1"/>
      <c r="G7" s="1"/>
      <c r="H7" s="1"/>
      <c r="I7" s="106"/>
      <c r="J7" s="106"/>
      <c r="K7" s="106"/>
      <c r="L7" s="1"/>
      <c r="M7" s="1"/>
      <c r="N7" s="1"/>
      <c r="O7" s="1"/>
      <c r="P7" s="1"/>
    </row>
    <row r="8" spans="1:16" ht="21.75" customHeight="1">
      <c r="A8" s="2166" t="s">
        <v>0</v>
      </c>
      <c r="B8" s="2168" t="s">
        <v>1</v>
      </c>
      <c r="C8" s="2167" t="s">
        <v>2</v>
      </c>
      <c r="D8" s="2166" t="s">
        <v>72</v>
      </c>
      <c r="E8" s="2167"/>
      <c r="F8" s="2171" t="s">
        <v>3</v>
      </c>
      <c r="G8" s="2171" t="s">
        <v>4</v>
      </c>
      <c r="H8" s="2166" t="s">
        <v>5</v>
      </c>
      <c r="I8" s="2178" t="s">
        <v>523</v>
      </c>
      <c r="J8" s="2179"/>
      <c r="K8" s="2180"/>
      <c r="L8" s="2173" t="s">
        <v>6</v>
      </c>
      <c r="M8" s="2173"/>
      <c r="N8" s="2173"/>
      <c r="O8" s="2171" t="s">
        <v>579</v>
      </c>
      <c r="P8" s="2171" t="s">
        <v>7</v>
      </c>
    </row>
    <row r="9" spans="1:16" ht="12.75" customHeight="1">
      <c r="A9" s="2166"/>
      <c r="B9" s="2168"/>
      <c r="C9" s="2170"/>
      <c r="D9" s="2168"/>
      <c r="E9" s="2170"/>
      <c r="F9" s="2171"/>
      <c r="G9" s="2171"/>
      <c r="H9" s="2166"/>
      <c r="I9" s="2077" t="s">
        <v>667</v>
      </c>
      <c r="J9" s="2176" t="s">
        <v>668</v>
      </c>
      <c r="K9" s="2181" t="s">
        <v>1710</v>
      </c>
      <c r="L9" s="2171" t="s">
        <v>8</v>
      </c>
      <c r="M9" s="2174" t="s">
        <v>9</v>
      </c>
      <c r="N9" s="2174" t="s">
        <v>10</v>
      </c>
      <c r="O9" s="2171"/>
      <c r="P9" s="2171"/>
    </row>
    <row r="10" spans="1:16" ht="144.75" customHeight="1">
      <c r="A10" s="2167"/>
      <c r="B10" s="2169"/>
      <c r="C10" s="2170"/>
      <c r="D10" s="2169"/>
      <c r="E10" s="2170"/>
      <c r="F10" s="2172"/>
      <c r="G10" s="2172"/>
      <c r="H10" s="2167"/>
      <c r="I10" s="2077"/>
      <c r="J10" s="2177"/>
      <c r="K10" s="2182"/>
      <c r="L10" s="2172"/>
      <c r="M10" s="2175"/>
      <c r="N10" s="2175"/>
      <c r="O10" s="2172"/>
      <c r="P10" s="2172"/>
    </row>
    <row r="11" spans="1:16" s="107" customFormat="1" ht="29.25" customHeight="1">
      <c r="A11" s="651" t="s">
        <v>11</v>
      </c>
      <c r="B11" s="2153" t="s">
        <v>215</v>
      </c>
      <c r="C11" s="2154"/>
      <c r="D11" s="2154"/>
      <c r="E11" s="2154"/>
      <c r="F11" s="2154"/>
      <c r="G11" s="2154"/>
      <c r="H11" s="2154"/>
      <c r="I11" s="2154"/>
      <c r="J11" s="2154"/>
      <c r="K11" s="2154"/>
      <c r="L11" s="2154"/>
      <c r="M11" s="2154"/>
      <c r="N11" s="2154"/>
      <c r="O11" s="2154"/>
      <c r="P11" s="2155"/>
    </row>
    <row r="12" spans="1:16" s="107" customFormat="1" ht="29.25" customHeight="1">
      <c r="A12" s="652" t="s">
        <v>11</v>
      </c>
      <c r="B12" s="652" t="s">
        <v>11</v>
      </c>
      <c r="C12" s="2144" t="s">
        <v>1076</v>
      </c>
      <c r="D12" s="2145"/>
      <c r="E12" s="2145"/>
      <c r="F12" s="2145"/>
      <c r="G12" s="2145"/>
      <c r="H12" s="2145"/>
      <c r="I12" s="2145"/>
      <c r="J12" s="2145"/>
      <c r="K12" s="2145"/>
      <c r="L12" s="2145"/>
      <c r="M12" s="2145"/>
      <c r="N12" s="2145"/>
      <c r="O12" s="2145"/>
      <c r="P12" s="2146"/>
    </row>
    <row r="13" spans="1:16" s="109" customFormat="1" ht="21" customHeight="1">
      <c r="A13" s="2257" t="s">
        <v>11</v>
      </c>
      <c r="B13" s="2260" t="s">
        <v>11</v>
      </c>
      <c r="C13" s="2274" t="s">
        <v>11</v>
      </c>
      <c r="D13" s="2147"/>
      <c r="E13" s="2138" t="s">
        <v>1077</v>
      </c>
      <c r="F13" s="2139"/>
      <c r="G13" s="2142" t="s">
        <v>218</v>
      </c>
      <c r="H13" s="792" t="s">
        <v>15</v>
      </c>
      <c r="I13" s="548">
        <v>2529.7</v>
      </c>
      <c r="J13" s="549">
        <f>SUM(J18,J21,J24,J28,J31)</f>
        <v>2529.7000000000003</v>
      </c>
      <c r="K13" s="549">
        <v>2098.1</v>
      </c>
      <c r="L13" s="2279" t="s">
        <v>1371</v>
      </c>
      <c r="M13" s="2147">
        <v>38</v>
      </c>
      <c r="N13" s="2282">
        <v>36.2</v>
      </c>
      <c r="O13" s="2147"/>
      <c r="P13" s="2147"/>
    </row>
    <row r="14" spans="1:16" s="109" customFormat="1" ht="30.75" customHeight="1">
      <c r="A14" s="2258"/>
      <c r="B14" s="2261"/>
      <c r="C14" s="2275"/>
      <c r="D14" s="2148"/>
      <c r="E14" s="2138"/>
      <c r="F14" s="2139"/>
      <c r="G14" s="2142"/>
      <c r="H14" s="559" t="s">
        <v>335</v>
      </c>
      <c r="I14" s="548">
        <v>653.7</v>
      </c>
      <c r="J14" s="549">
        <f>SUM(J22,J25)</f>
        <v>653.7</v>
      </c>
      <c r="K14" s="549">
        <v>653.7</v>
      </c>
      <c r="L14" s="2280"/>
      <c r="M14" s="2148"/>
      <c r="N14" s="2283"/>
      <c r="O14" s="2148"/>
      <c r="P14" s="2148"/>
    </row>
    <row r="15" spans="1:16" s="109" customFormat="1" ht="30.75" customHeight="1">
      <c r="A15" s="2258"/>
      <c r="B15" s="2261"/>
      <c r="C15" s="2275"/>
      <c r="D15" s="2148"/>
      <c r="E15" s="2138"/>
      <c r="F15" s="2139"/>
      <c r="G15" s="2142"/>
      <c r="H15" s="559" t="s">
        <v>33</v>
      </c>
      <c r="I15" s="550">
        <v>5.3</v>
      </c>
      <c r="J15" s="551">
        <f>J32</f>
        <v>5.3</v>
      </c>
      <c r="K15" s="551">
        <v>5.3</v>
      </c>
      <c r="L15" s="2281"/>
      <c r="M15" s="2149"/>
      <c r="N15" s="2284"/>
      <c r="O15" s="2149"/>
      <c r="P15" s="2149"/>
    </row>
    <row r="16" spans="1:16" ht="27" customHeight="1">
      <c r="A16" s="2258"/>
      <c r="B16" s="2261"/>
      <c r="C16" s="2275"/>
      <c r="D16" s="2149"/>
      <c r="E16" s="2140"/>
      <c r="F16" s="2141"/>
      <c r="G16" s="2143"/>
      <c r="H16" s="654" t="s">
        <v>16</v>
      </c>
      <c r="I16" s="655">
        <f>I13+I14+I15</f>
        <v>3188.7</v>
      </c>
      <c r="J16" s="655">
        <f>J13+J14+J15</f>
        <v>3188.7000000000007</v>
      </c>
      <c r="K16" s="655">
        <f>K13+K14+K15</f>
        <v>2757.1000000000004</v>
      </c>
      <c r="L16" s="2096"/>
      <c r="M16" s="2097"/>
      <c r="N16" s="2097"/>
      <c r="O16" s="2097"/>
      <c r="P16" s="2098"/>
    </row>
    <row r="17" spans="1:16" ht="27" customHeight="1">
      <c r="A17" s="2258"/>
      <c r="B17" s="2261"/>
      <c r="C17" s="2275"/>
      <c r="D17" s="2271" t="s">
        <v>11</v>
      </c>
      <c r="E17" s="2268" t="s">
        <v>216</v>
      </c>
      <c r="F17" s="2269"/>
      <c r="G17" s="2269"/>
      <c r="H17" s="2269"/>
      <c r="I17" s="2269"/>
      <c r="J17" s="2269"/>
      <c r="K17" s="2269"/>
      <c r="L17" s="2269"/>
      <c r="M17" s="2269"/>
      <c r="N17" s="2269"/>
      <c r="O17" s="2269"/>
      <c r="P17" s="2270"/>
    </row>
    <row r="18" spans="1:16" ht="27.75" customHeight="1">
      <c r="A18" s="2258"/>
      <c r="B18" s="2261"/>
      <c r="C18" s="2275"/>
      <c r="D18" s="2272"/>
      <c r="E18" s="2161" t="s">
        <v>11</v>
      </c>
      <c r="F18" s="2137" t="s">
        <v>217</v>
      </c>
      <c r="G18" s="2185" t="s">
        <v>379</v>
      </c>
      <c r="H18" s="659" t="s">
        <v>15</v>
      </c>
      <c r="I18" s="660">
        <v>160</v>
      </c>
      <c r="J18" s="661">
        <v>160</v>
      </c>
      <c r="K18" s="660">
        <v>153.3</v>
      </c>
      <c r="L18" s="2122" t="s">
        <v>380</v>
      </c>
      <c r="M18" s="2156">
        <v>96</v>
      </c>
      <c r="N18" s="2159">
        <v>100</v>
      </c>
      <c r="O18" s="2122" t="s">
        <v>1372</v>
      </c>
      <c r="P18" s="2122"/>
    </row>
    <row r="19" spans="1:16" ht="33.75" customHeight="1">
      <c r="A19" s="2258"/>
      <c r="B19" s="2261"/>
      <c r="C19" s="2275"/>
      <c r="D19" s="2272"/>
      <c r="E19" s="2161"/>
      <c r="F19" s="2137"/>
      <c r="G19" s="2185"/>
      <c r="H19" s="662" t="s">
        <v>335</v>
      </c>
      <c r="I19" s="663"/>
      <c r="J19" s="661"/>
      <c r="K19" s="660"/>
      <c r="L19" s="2122"/>
      <c r="M19" s="2156"/>
      <c r="N19" s="2159"/>
      <c r="O19" s="2122"/>
      <c r="P19" s="2122"/>
    </row>
    <row r="20" spans="1:16" ht="26.25" customHeight="1">
      <c r="A20" s="2258"/>
      <c r="B20" s="2261"/>
      <c r="C20" s="2275"/>
      <c r="D20" s="2272"/>
      <c r="E20" s="2161"/>
      <c r="F20" s="2137"/>
      <c r="G20" s="2185"/>
      <c r="H20" s="654" t="s">
        <v>16</v>
      </c>
      <c r="I20" s="655">
        <f>I18+I19</f>
        <v>160</v>
      </c>
      <c r="J20" s="655">
        <f>J18+J19</f>
        <v>160</v>
      </c>
      <c r="K20" s="655">
        <f>K18+K19</f>
        <v>153.3</v>
      </c>
      <c r="L20" s="2096"/>
      <c r="M20" s="2097"/>
      <c r="N20" s="2097"/>
      <c r="O20" s="2097"/>
      <c r="P20" s="2098"/>
    </row>
    <row r="21" spans="1:16" ht="32.25" customHeight="1">
      <c r="A21" s="2258"/>
      <c r="B21" s="2261"/>
      <c r="C21" s="2275"/>
      <c r="D21" s="2272"/>
      <c r="E21" s="2187" t="s">
        <v>17</v>
      </c>
      <c r="F21" s="2160" t="s">
        <v>1078</v>
      </c>
      <c r="G21" s="2185" t="s">
        <v>218</v>
      </c>
      <c r="H21" s="659" t="s">
        <v>15</v>
      </c>
      <c r="I21" s="664">
        <v>690</v>
      </c>
      <c r="J21" s="661">
        <v>690</v>
      </c>
      <c r="K21" s="665">
        <v>689.2</v>
      </c>
      <c r="L21" s="2152" t="s">
        <v>381</v>
      </c>
      <c r="M21" s="2157">
        <v>35</v>
      </c>
      <c r="N21" s="2158">
        <v>36.2</v>
      </c>
      <c r="O21" s="2150" t="s">
        <v>1373</v>
      </c>
      <c r="P21" s="2150" t="s">
        <v>1374</v>
      </c>
    </row>
    <row r="22" spans="1:16" ht="182.25" customHeight="1">
      <c r="A22" s="2258"/>
      <c r="B22" s="2261"/>
      <c r="C22" s="2275"/>
      <c r="D22" s="2272"/>
      <c r="E22" s="2187"/>
      <c r="F22" s="2160"/>
      <c r="G22" s="2185"/>
      <c r="H22" s="666" t="s">
        <v>335</v>
      </c>
      <c r="I22" s="664">
        <v>143.7</v>
      </c>
      <c r="J22" s="661">
        <v>143.7</v>
      </c>
      <c r="K22" s="665">
        <v>143.7</v>
      </c>
      <c r="L22" s="2152"/>
      <c r="M22" s="2157"/>
      <c r="N22" s="2158"/>
      <c r="O22" s="2150"/>
      <c r="P22" s="2150"/>
    </row>
    <row r="23" spans="1:16" ht="32.25" customHeight="1">
      <c r="A23" s="2258"/>
      <c r="B23" s="2261"/>
      <c r="C23" s="2275"/>
      <c r="D23" s="2272"/>
      <c r="E23" s="2187"/>
      <c r="F23" s="2160"/>
      <c r="G23" s="2185"/>
      <c r="H23" s="667" t="s">
        <v>16</v>
      </c>
      <c r="I23" s="655">
        <f>I21+I22</f>
        <v>833.7</v>
      </c>
      <c r="J23" s="655">
        <f>J21+J22</f>
        <v>833.7</v>
      </c>
      <c r="K23" s="655">
        <f>K21+K22</f>
        <v>832.9000000000001</v>
      </c>
      <c r="L23" s="2096"/>
      <c r="M23" s="2097"/>
      <c r="N23" s="2097"/>
      <c r="O23" s="2097"/>
      <c r="P23" s="2098"/>
    </row>
    <row r="24" spans="1:16" ht="32.25" customHeight="1">
      <c r="A24" s="2258"/>
      <c r="B24" s="2261"/>
      <c r="C24" s="2275"/>
      <c r="D24" s="2272"/>
      <c r="E24" s="2183" t="s">
        <v>34</v>
      </c>
      <c r="F24" s="2184" t="s">
        <v>1079</v>
      </c>
      <c r="G24" s="2186" t="s">
        <v>218</v>
      </c>
      <c r="H24" s="659" t="s">
        <v>15</v>
      </c>
      <c r="I24" s="552">
        <v>1291.3</v>
      </c>
      <c r="J24" s="669">
        <v>1291.3</v>
      </c>
      <c r="K24" s="553">
        <v>1255.557</v>
      </c>
      <c r="L24" s="2152" t="s">
        <v>382</v>
      </c>
      <c r="M24" s="2162">
        <v>38</v>
      </c>
      <c r="N24" s="2164">
        <v>36.2</v>
      </c>
      <c r="O24" s="2215" t="s">
        <v>1375</v>
      </c>
      <c r="P24" s="2151"/>
    </row>
    <row r="25" spans="1:16" ht="96" customHeight="1">
      <c r="A25" s="2258"/>
      <c r="B25" s="2261"/>
      <c r="C25" s="2275"/>
      <c r="D25" s="2272"/>
      <c r="E25" s="2183"/>
      <c r="F25" s="2184"/>
      <c r="G25" s="2186"/>
      <c r="H25" s="662" t="s">
        <v>335</v>
      </c>
      <c r="I25" s="552">
        <v>510</v>
      </c>
      <c r="J25" s="669">
        <v>510</v>
      </c>
      <c r="K25" s="553">
        <v>510</v>
      </c>
      <c r="L25" s="2152"/>
      <c r="M25" s="2163"/>
      <c r="N25" s="2165"/>
      <c r="O25" s="2216"/>
      <c r="P25" s="2151"/>
    </row>
    <row r="26" spans="1:16" ht="32.25" customHeight="1">
      <c r="A26" s="2258"/>
      <c r="B26" s="2261"/>
      <c r="C26" s="2275"/>
      <c r="D26" s="2272"/>
      <c r="E26" s="2183"/>
      <c r="F26" s="2184"/>
      <c r="G26" s="2186"/>
      <c r="H26" s="667" t="s">
        <v>16</v>
      </c>
      <c r="I26" s="655">
        <f>I24+I25</f>
        <v>1801.3</v>
      </c>
      <c r="J26" s="655">
        <f>J24+J25</f>
        <v>1801.3</v>
      </c>
      <c r="K26" s="655">
        <f>K24+K25</f>
        <v>1765.557</v>
      </c>
      <c r="L26" s="2096"/>
      <c r="M26" s="2097"/>
      <c r="N26" s="2097"/>
      <c r="O26" s="2097"/>
      <c r="P26" s="2098"/>
    </row>
    <row r="27" spans="1:16" s="109" customFormat="1" ht="26.25" customHeight="1">
      <c r="A27" s="2258"/>
      <c r="B27" s="2261"/>
      <c r="C27" s="2275"/>
      <c r="D27" s="2273"/>
      <c r="E27" s="671"/>
      <c r="F27" s="2286" t="s">
        <v>1080</v>
      </c>
      <c r="G27" s="2286"/>
      <c r="H27" s="672" t="s">
        <v>16</v>
      </c>
      <c r="I27" s="673">
        <f>SUM(I20+I23+I26)</f>
        <v>2795</v>
      </c>
      <c r="J27" s="673">
        <f>SUM(J20+J23+J26)</f>
        <v>2795</v>
      </c>
      <c r="K27" s="673">
        <f>SUM(K20+K23+K26)</f>
        <v>2751.757</v>
      </c>
      <c r="L27" s="2126"/>
      <c r="M27" s="2127"/>
      <c r="N27" s="2127"/>
      <c r="O27" s="2127"/>
      <c r="P27" s="2128"/>
    </row>
    <row r="28" spans="1:16" ht="30" customHeight="1">
      <c r="A28" s="2258"/>
      <c r="B28" s="2261"/>
      <c r="C28" s="2275"/>
      <c r="D28" s="2188" t="s">
        <v>17</v>
      </c>
      <c r="E28" s="2117"/>
      <c r="F28" s="2189" t="s">
        <v>1081</v>
      </c>
      <c r="G28" s="2221" t="s">
        <v>410</v>
      </c>
      <c r="H28" s="474" t="s">
        <v>15</v>
      </c>
      <c r="I28" s="554">
        <v>368.4</v>
      </c>
      <c r="J28" s="553">
        <v>368.4</v>
      </c>
      <c r="K28" s="555">
        <v>0</v>
      </c>
      <c r="L28" s="677" t="s">
        <v>1376</v>
      </c>
      <c r="M28" s="678">
        <v>318.4</v>
      </c>
      <c r="N28" s="678">
        <v>368.4</v>
      </c>
      <c r="O28" s="679"/>
      <c r="P28" s="2266" t="s">
        <v>1378</v>
      </c>
    </row>
    <row r="29" spans="1:16" ht="128.25" customHeight="1">
      <c r="A29" s="2258"/>
      <c r="B29" s="2261"/>
      <c r="C29" s="2275"/>
      <c r="D29" s="2188"/>
      <c r="E29" s="2117"/>
      <c r="F29" s="2189"/>
      <c r="G29" s="2221"/>
      <c r="H29" s="473" t="s">
        <v>502</v>
      </c>
      <c r="I29" s="680"/>
      <c r="J29" s="680"/>
      <c r="K29" s="680"/>
      <c r="L29" s="681" t="s">
        <v>1377</v>
      </c>
      <c r="M29" s="682">
        <v>10</v>
      </c>
      <c r="N29" s="683">
        <v>0</v>
      </c>
      <c r="O29" s="679"/>
      <c r="P29" s="2267"/>
    </row>
    <row r="30" spans="1:16" ht="23.25" customHeight="1">
      <c r="A30" s="2258"/>
      <c r="B30" s="2261"/>
      <c r="C30" s="2275"/>
      <c r="D30" s="2188"/>
      <c r="E30" s="2117"/>
      <c r="F30" s="2189"/>
      <c r="G30" s="2221"/>
      <c r="H30" s="684" t="s">
        <v>16</v>
      </c>
      <c r="I30" s="685">
        <f>SUM(I28:I29)</f>
        <v>368.4</v>
      </c>
      <c r="J30" s="685">
        <f>SUM(J28:J29)</f>
        <v>368.4</v>
      </c>
      <c r="K30" s="685">
        <f>SUM(K28:K29)</f>
        <v>0</v>
      </c>
      <c r="L30" s="2129"/>
      <c r="M30" s="2130"/>
      <c r="N30" s="2130"/>
      <c r="O30" s="2130"/>
      <c r="P30" s="2131"/>
    </row>
    <row r="31" spans="1:16" ht="22.5" customHeight="1">
      <c r="A31" s="2258"/>
      <c r="B31" s="2261"/>
      <c r="C31" s="2275"/>
      <c r="D31" s="2191" t="s">
        <v>34</v>
      </c>
      <c r="E31" s="2287"/>
      <c r="F31" s="2189" t="s">
        <v>1082</v>
      </c>
      <c r="G31" s="2221" t="s">
        <v>410</v>
      </c>
      <c r="H31" s="659" t="s">
        <v>15</v>
      </c>
      <c r="I31" s="548">
        <v>20</v>
      </c>
      <c r="J31" s="556">
        <v>20</v>
      </c>
      <c r="K31" s="556">
        <v>0</v>
      </c>
      <c r="L31" s="2215" t="s">
        <v>1379</v>
      </c>
      <c r="M31" s="2162">
        <v>200</v>
      </c>
      <c r="N31" s="2277">
        <v>0</v>
      </c>
      <c r="O31" s="2215" t="s">
        <v>1380</v>
      </c>
      <c r="P31" s="2266" t="s">
        <v>1381</v>
      </c>
    </row>
    <row r="32" spans="1:16" ht="282.75" customHeight="1">
      <c r="A32" s="2258"/>
      <c r="B32" s="2261"/>
      <c r="C32" s="2275"/>
      <c r="D32" s="2191"/>
      <c r="E32" s="2287"/>
      <c r="F32" s="2189"/>
      <c r="G32" s="2221"/>
      <c r="H32" s="659" t="s">
        <v>33</v>
      </c>
      <c r="I32" s="548">
        <v>5.3</v>
      </c>
      <c r="J32" s="548">
        <v>5.3</v>
      </c>
      <c r="K32" s="548">
        <v>5.28496</v>
      </c>
      <c r="L32" s="2216"/>
      <c r="M32" s="2163"/>
      <c r="N32" s="2278"/>
      <c r="O32" s="2216"/>
      <c r="P32" s="2267"/>
    </row>
    <row r="33" spans="1:16" ht="23.25" customHeight="1">
      <c r="A33" s="2258"/>
      <c r="B33" s="2261"/>
      <c r="C33" s="2275"/>
      <c r="D33" s="2191"/>
      <c r="E33" s="2287"/>
      <c r="F33" s="2189"/>
      <c r="G33" s="2221"/>
      <c r="H33" s="686" t="s">
        <v>16</v>
      </c>
      <c r="I33" s="687">
        <f>I31+I32</f>
        <v>25.3</v>
      </c>
      <c r="J33" s="687">
        <f>J31+J32</f>
        <v>25.3</v>
      </c>
      <c r="K33" s="687">
        <f>K31+K32</f>
        <v>5.28496</v>
      </c>
      <c r="L33" s="2198"/>
      <c r="M33" s="2199"/>
      <c r="N33" s="2199"/>
      <c r="O33" s="2199"/>
      <c r="P33" s="2200"/>
    </row>
    <row r="34" spans="1:16" ht="26.25" customHeight="1">
      <c r="A34" s="2259"/>
      <c r="B34" s="2262"/>
      <c r="C34" s="2276"/>
      <c r="D34" s="2285" t="s">
        <v>219</v>
      </c>
      <c r="E34" s="2285"/>
      <c r="F34" s="2285"/>
      <c r="G34" s="2285"/>
      <c r="H34" s="2285"/>
      <c r="I34" s="655">
        <f>SUM(I27+I30+I33)</f>
        <v>3188.7000000000003</v>
      </c>
      <c r="J34" s="655">
        <f>SUM(J27+J30+J33)</f>
        <v>3188.7000000000003</v>
      </c>
      <c r="K34" s="655">
        <f>SUM(K27+K30+K33)</f>
        <v>2757.04196</v>
      </c>
      <c r="L34" s="2096"/>
      <c r="M34" s="2097"/>
      <c r="N34" s="2097"/>
      <c r="O34" s="2097"/>
      <c r="P34" s="2098"/>
    </row>
    <row r="35" spans="1:16" ht="119.25" customHeight="1">
      <c r="A35" s="2193" t="s">
        <v>11</v>
      </c>
      <c r="B35" s="2194" t="s">
        <v>11</v>
      </c>
      <c r="C35" s="2195" t="s">
        <v>17</v>
      </c>
      <c r="D35" s="2117"/>
      <c r="E35" s="2117"/>
      <c r="F35" s="2192" t="s">
        <v>220</v>
      </c>
      <c r="G35" s="2190" t="s">
        <v>405</v>
      </c>
      <c r="H35" s="690" t="s">
        <v>15</v>
      </c>
      <c r="I35" s="691">
        <v>4</v>
      </c>
      <c r="J35" s="692">
        <v>4</v>
      </c>
      <c r="K35" s="692">
        <v>3.291</v>
      </c>
      <c r="L35" s="693" t="s">
        <v>1382</v>
      </c>
      <c r="M35" s="694">
        <v>100</v>
      </c>
      <c r="N35" s="695">
        <v>100</v>
      </c>
      <c r="O35" s="693" t="s">
        <v>1383</v>
      </c>
      <c r="P35" s="670"/>
    </row>
    <row r="36" spans="1:16" ht="26.25" customHeight="1">
      <c r="A36" s="2193"/>
      <c r="B36" s="2194"/>
      <c r="C36" s="2195"/>
      <c r="D36" s="2117"/>
      <c r="E36" s="2117"/>
      <c r="F36" s="2192"/>
      <c r="G36" s="2190"/>
      <c r="H36" s="686" t="s">
        <v>16</v>
      </c>
      <c r="I36" s="655">
        <f>I35</f>
        <v>4</v>
      </c>
      <c r="J36" s="655">
        <f>J35</f>
        <v>4</v>
      </c>
      <c r="K36" s="655">
        <f>K35</f>
        <v>3.291</v>
      </c>
      <c r="L36" s="2096"/>
      <c r="M36" s="2097"/>
      <c r="N36" s="2097"/>
      <c r="O36" s="2097"/>
      <c r="P36" s="2098"/>
    </row>
    <row r="37" spans="1:16" ht="206.25" customHeight="1">
      <c r="A37" s="2263" t="s">
        <v>11</v>
      </c>
      <c r="B37" s="2264" t="s">
        <v>11</v>
      </c>
      <c r="C37" s="2265" t="s">
        <v>34</v>
      </c>
      <c r="D37" s="2117"/>
      <c r="E37" s="2117"/>
      <c r="F37" s="2192" t="s">
        <v>1083</v>
      </c>
      <c r="G37" s="2190" t="s">
        <v>1084</v>
      </c>
      <c r="H37" s="690" t="s">
        <v>15</v>
      </c>
      <c r="I37" s="696">
        <v>300</v>
      </c>
      <c r="J37" s="664">
        <v>300</v>
      </c>
      <c r="K37" s="664">
        <v>0</v>
      </c>
      <c r="L37" s="697" t="s">
        <v>1384</v>
      </c>
      <c r="M37" s="698">
        <v>10</v>
      </c>
      <c r="N37" s="699">
        <v>0</v>
      </c>
      <c r="O37" s="648" t="s">
        <v>1385</v>
      </c>
      <c r="P37" s="648" t="s">
        <v>1386</v>
      </c>
    </row>
    <row r="38" spans="1:16" ht="26.25" customHeight="1">
      <c r="A38" s="2263"/>
      <c r="B38" s="2264"/>
      <c r="C38" s="2265"/>
      <c r="D38" s="2117"/>
      <c r="E38" s="2117"/>
      <c r="F38" s="2192"/>
      <c r="G38" s="2190"/>
      <c r="H38" s="686" t="s">
        <v>16</v>
      </c>
      <c r="I38" s="655">
        <f>I37</f>
        <v>300</v>
      </c>
      <c r="J38" s="655">
        <f>J37</f>
        <v>300</v>
      </c>
      <c r="K38" s="655">
        <f>K37</f>
        <v>0</v>
      </c>
      <c r="L38" s="2096"/>
      <c r="M38" s="2097"/>
      <c r="N38" s="2097"/>
      <c r="O38" s="2097"/>
      <c r="P38" s="2098"/>
    </row>
    <row r="39" spans="1:16" s="101" customFormat="1" ht="26.25" customHeight="1">
      <c r="A39" s="688" t="s">
        <v>11</v>
      </c>
      <c r="B39" s="689" t="s">
        <v>11</v>
      </c>
      <c r="C39" s="2296" t="s">
        <v>27</v>
      </c>
      <c r="D39" s="2296"/>
      <c r="E39" s="2296"/>
      <c r="F39" s="2296"/>
      <c r="G39" s="2296"/>
      <c r="H39" s="2296"/>
      <c r="I39" s="700">
        <f>SUM(I34+I36+I38)</f>
        <v>3492.7000000000003</v>
      </c>
      <c r="J39" s="700">
        <f>SUM(J34+J36+J38)</f>
        <v>3492.7000000000003</v>
      </c>
      <c r="K39" s="700">
        <f>SUM(K34+K36+K38)</f>
        <v>2760.33296</v>
      </c>
      <c r="L39" s="2112"/>
      <c r="M39" s="2113"/>
      <c r="N39" s="2113"/>
      <c r="O39" s="2113"/>
      <c r="P39" s="2114"/>
    </row>
    <row r="40" spans="1:16" s="101" customFormat="1" ht="24.75" customHeight="1">
      <c r="A40" s="701" t="s">
        <v>11</v>
      </c>
      <c r="B40" s="702" t="s">
        <v>17</v>
      </c>
      <c r="C40" s="2078" t="s">
        <v>1085</v>
      </c>
      <c r="D40" s="2079"/>
      <c r="E40" s="2079"/>
      <c r="F40" s="2079"/>
      <c r="G40" s="2079"/>
      <c r="H40" s="2079"/>
      <c r="I40" s="2079"/>
      <c r="J40" s="2079"/>
      <c r="K40" s="2079"/>
      <c r="L40" s="2079"/>
      <c r="M40" s="2079"/>
      <c r="N40" s="2079"/>
      <c r="O40" s="2079"/>
      <c r="P40" s="2080"/>
    </row>
    <row r="41" spans="1:16" ht="44.25" customHeight="1">
      <c r="A41" s="2196" t="s">
        <v>11</v>
      </c>
      <c r="B41" s="2197" t="s">
        <v>17</v>
      </c>
      <c r="C41" s="2116" t="s">
        <v>11</v>
      </c>
      <c r="D41" s="2117"/>
      <c r="E41" s="2117"/>
      <c r="F41" s="2118" t="s">
        <v>1086</v>
      </c>
      <c r="G41" s="2115" t="s">
        <v>576</v>
      </c>
      <c r="H41" s="2202" t="s">
        <v>15</v>
      </c>
      <c r="I41" s="2291">
        <v>7</v>
      </c>
      <c r="J41" s="2292">
        <v>7</v>
      </c>
      <c r="K41" s="2293">
        <v>0</v>
      </c>
      <c r="L41" s="706" t="s">
        <v>1087</v>
      </c>
      <c r="M41" s="707">
        <v>4</v>
      </c>
      <c r="N41" s="708">
        <v>4</v>
      </c>
      <c r="O41" s="2217" t="s">
        <v>1387</v>
      </c>
      <c r="P41" s="2295" t="s">
        <v>1689</v>
      </c>
    </row>
    <row r="42" spans="1:16" ht="46.5" customHeight="1">
      <c r="A42" s="2196"/>
      <c r="B42" s="2197"/>
      <c r="C42" s="2116"/>
      <c r="D42" s="2117"/>
      <c r="E42" s="2117"/>
      <c r="F42" s="2118"/>
      <c r="G42" s="2115"/>
      <c r="H42" s="2202"/>
      <c r="I42" s="2291"/>
      <c r="J42" s="2292"/>
      <c r="K42" s="2294"/>
      <c r="L42" s="706" t="s">
        <v>1088</v>
      </c>
      <c r="M42" s="707">
        <v>3</v>
      </c>
      <c r="N42" s="708">
        <v>0</v>
      </c>
      <c r="O42" s="2218"/>
      <c r="P42" s="2295"/>
    </row>
    <row r="43" spans="1:16" ht="24.75" customHeight="1">
      <c r="A43" s="2196"/>
      <c r="B43" s="2197"/>
      <c r="C43" s="2116"/>
      <c r="D43" s="2117"/>
      <c r="E43" s="2117"/>
      <c r="F43" s="2118"/>
      <c r="G43" s="2115"/>
      <c r="H43" s="709" t="s">
        <v>16</v>
      </c>
      <c r="I43" s="710">
        <f>I41+I42</f>
        <v>7</v>
      </c>
      <c r="J43" s="710">
        <f>J41+J42</f>
        <v>7</v>
      </c>
      <c r="K43" s="710">
        <f>K41+K42</f>
        <v>0</v>
      </c>
      <c r="L43" s="2090"/>
      <c r="M43" s="2091"/>
      <c r="N43" s="2091"/>
      <c r="O43" s="2091"/>
      <c r="P43" s="2092"/>
    </row>
    <row r="44" spans="1:16" ht="146.25" customHeight="1">
      <c r="A44" s="2196" t="s">
        <v>11</v>
      </c>
      <c r="B44" s="2197" t="s">
        <v>17</v>
      </c>
      <c r="C44" s="2116" t="s">
        <v>17</v>
      </c>
      <c r="D44" s="2117"/>
      <c r="E44" s="2117"/>
      <c r="F44" s="2118" t="s">
        <v>1089</v>
      </c>
      <c r="G44" s="2115" t="s">
        <v>405</v>
      </c>
      <c r="H44" s="711" t="s">
        <v>15</v>
      </c>
      <c r="I44" s="557">
        <v>25</v>
      </c>
      <c r="J44" s="558">
        <f>25+12</f>
        <v>37</v>
      </c>
      <c r="K44" s="558">
        <v>36.68364</v>
      </c>
      <c r="L44" s="704" t="s">
        <v>1090</v>
      </c>
      <c r="M44" s="630">
        <v>5</v>
      </c>
      <c r="N44" s="712">
        <v>2</v>
      </c>
      <c r="O44" s="713" t="s">
        <v>1388</v>
      </c>
      <c r="P44" s="714" t="s">
        <v>1389</v>
      </c>
    </row>
    <row r="45" spans="1:16" ht="27" customHeight="1">
      <c r="A45" s="2196"/>
      <c r="B45" s="2197"/>
      <c r="C45" s="2116"/>
      <c r="D45" s="2117"/>
      <c r="E45" s="2117"/>
      <c r="F45" s="2118"/>
      <c r="G45" s="2115"/>
      <c r="H45" s="709" t="s">
        <v>16</v>
      </c>
      <c r="I45" s="710">
        <f>I44</f>
        <v>25</v>
      </c>
      <c r="J45" s="710">
        <f>J44</f>
        <v>37</v>
      </c>
      <c r="K45" s="710">
        <f>K44</f>
        <v>36.68364</v>
      </c>
      <c r="L45" s="2096"/>
      <c r="M45" s="2097"/>
      <c r="N45" s="2097"/>
      <c r="O45" s="2097"/>
      <c r="P45" s="2098"/>
    </row>
    <row r="46" spans="1:16" ht="47.25" customHeight="1">
      <c r="A46" s="2196" t="s">
        <v>11</v>
      </c>
      <c r="B46" s="2197" t="s">
        <v>17</v>
      </c>
      <c r="C46" s="2116" t="s">
        <v>34</v>
      </c>
      <c r="D46" s="2117"/>
      <c r="E46" s="2117"/>
      <c r="F46" s="2189" t="s">
        <v>1091</v>
      </c>
      <c r="G46" s="2115" t="s">
        <v>457</v>
      </c>
      <c r="H46" s="711" t="s">
        <v>15</v>
      </c>
      <c r="I46" s="715">
        <v>32</v>
      </c>
      <c r="J46" s="716">
        <v>20.9</v>
      </c>
      <c r="K46" s="660">
        <v>20.9</v>
      </c>
      <c r="L46" s="2253" t="s">
        <v>1092</v>
      </c>
      <c r="M46" s="2175">
        <v>100</v>
      </c>
      <c r="N46" s="2250">
        <v>65</v>
      </c>
      <c r="O46" s="2132" t="s">
        <v>1390</v>
      </c>
      <c r="P46" s="2132" t="s">
        <v>1391</v>
      </c>
    </row>
    <row r="47" spans="1:16" ht="32.25" customHeight="1">
      <c r="A47" s="2196"/>
      <c r="B47" s="2197"/>
      <c r="C47" s="2116"/>
      <c r="D47" s="2117"/>
      <c r="E47" s="2117"/>
      <c r="F47" s="2118"/>
      <c r="G47" s="2115"/>
      <c r="H47" s="2202" t="s">
        <v>502</v>
      </c>
      <c r="I47" s="2201">
        <v>66.9</v>
      </c>
      <c r="J47" s="2256">
        <v>66.9</v>
      </c>
      <c r="K47" s="2208">
        <v>36.1</v>
      </c>
      <c r="L47" s="2254"/>
      <c r="M47" s="2248"/>
      <c r="N47" s="2251"/>
      <c r="O47" s="2132"/>
      <c r="P47" s="2132"/>
    </row>
    <row r="48" spans="1:16" ht="165.75" customHeight="1">
      <c r="A48" s="2196"/>
      <c r="B48" s="2197"/>
      <c r="C48" s="2116"/>
      <c r="D48" s="2117"/>
      <c r="E48" s="2117"/>
      <c r="F48" s="2118"/>
      <c r="G48" s="2115"/>
      <c r="H48" s="2202"/>
      <c r="I48" s="2103"/>
      <c r="J48" s="2256"/>
      <c r="K48" s="2208"/>
      <c r="L48" s="2255"/>
      <c r="M48" s="2249"/>
      <c r="N48" s="2252"/>
      <c r="O48" s="2132"/>
      <c r="P48" s="2132"/>
    </row>
    <row r="49" spans="1:16" ht="24.75" customHeight="1">
      <c r="A49" s="2196"/>
      <c r="B49" s="2197"/>
      <c r="C49" s="2116"/>
      <c r="D49" s="2117"/>
      <c r="E49" s="2117"/>
      <c r="F49" s="2118"/>
      <c r="G49" s="2115"/>
      <c r="H49" s="719" t="s">
        <v>16</v>
      </c>
      <c r="I49" s="710">
        <f>I46+I47</f>
        <v>98.9</v>
      </c>
      <c r="J49" s="710">
        <f>J46+J47</f>
        <v>87.80000000000001</v>
      </c>
      <c r="K49" s="710">
        <f>K46+K47</f>
        <v>57</v>
      </c>
      <c r="L49" s="2134"/>
      <c r="M49" s="2135"/>
      <c r="N49" s="2135"/>
      <c r="O49" s="2135"/>
      <c r="P49" s="2136"/>
    </row>
    <row r="50" spans="1:16" ht="155.25" customHeight="1">
      <c r="A50" s="2196" t="s">
        <v>11</v>
      </c>
      <c r="B50" s="2197" t="s">
        <v>17</v>
      </c>
      <c r="C50" s="2116" t="s">
        <v>19</v>
      </c>
      <c r="D50" s="2117"/>
      <c r="E50" s="2117"/>
      <c r="F50" s="2118" t="s">
        <v>1093</v>
      </c>
      <c r="G50" s="2115" t="s">
        <v>405</v>
      </c>
      <c r="H50" s="436" t="s">
        <v>15</v>
      </c>
      <c r="I50" s="696">
        <v>15</v>
      </c>
      <c r="J50" s="660">
        <v>19.5</v>
      </c>
      <c r="K50" s="660">
        <v>19.5</v>
      </c>
      <c r="L50" s="720" t="s">
        <v>383</v>
      </c>
      <c r="M50" s="630">
        <v>150</v>
      </c>
      <c r="N50" s="721">
        <v>209</v>
      </c>
      <c r="O50" s="722" t="s">
        <v>1392</v>
      </c>
      <c r="P50" s="722"/>
    </row>
    <row r="51" spans="1:16" ht="24.75" customHeight="1">
      <c r="A51" s="2196"/>
      <c r="B51" s="2197"/>
      <c r="C51" s="2116"/>
      <c r="D51" s="2117"/>
      <c r="E51" s="2117"/>
      <c r="F51" s="2118"/>
      <c r="G51" s="2115"/>
      <c r="H51" s="709" t="s">
        <v>16</v>
      </c>
      <c r="I51" s="710">
        <f>I50</f>
        <v>15</v>
      </c>
      <c r="J51" s="710">
        <f>J50</f>
        <v>19.5</v>
      </c>
      <c r="K51" s="710">
        <f>K50</f>
        <v>19.5</v>
      </c>
      <c r="L51" s="2096"/>
      <c r="M51" s="2097"/>
      <c r="N51" s="2097"/>
      <c r="O51" s="2097"/>
      <c r="P51" s="2098"/>
    </row>
    <row r="52" spans="1:16" ht="105.75" customHeight="1">
      <c r="A52" s="2196" t="s">
        <v>11</v>
      </c>
      <c r="B52" s="2197" t="s">
        <v>17</v>
      </c>
      <c r="C52" s="2116" t="s">
        <v>21</v>
      </c>
      <c r="D52" s="2117"/>
      <c r="E52" s="2117"/>
      <c r="F52" s="2118" t="s">
        <v>1094</v>
      </c>
      <c r="G52" s="2115" t="s">
        <v>405</v>
      </c>
      <c r="H52" s="436" t="s">
        <v>15</v>
      </c>
      <c r="I52" s="696">
        <v>12</v>
      </c>
      <c r="J52" s="660">
        <v>12</v>
      </c>
      <c r="K52" s="660">
        <v>0</v>
      </c>
      <c r="L52" s="704" t="s">
        <v>1095</v>
      </c>
      <c r="M52" s="630">
        <v>2</v>
      </c>
      <c r="N52" s="723">
        <v>0</v>
      </c>
      <c r="O52" s="724"/>
      <c r="P52" s="724" t="s">
        <v>1393</v>
      </c>
    </row>
    <row r="53" spans="1:16" ht="24.75" customHeight="1">
      <c r="A53" s="2196"/>
      <c r="B53" s="2197"/>
      <c r="C53" s="2116"/>
      <c r="D53" s="2117"/>
      <c r="E53" s="2117"/>
      <c r="F53" s="2118"/>
      <c r="G53" s="2115"/>
      <c r="H53" s="725" t="s">
        <v>16</v>
      </c>
      <c r="I53" s="710">
        <f>I52</f>
        <v>12</v>
      </c>
      <c r="J53" s="710">
        <f>J52</f>
        <v>12</v>
      </c>
      <c r="K53" s="710">
        <f>K52</f>
        <v>0</v>
      </c>
      <c r="L53" s="2096"/>
      <c r="M53" s="2097"/>
      <c r="N53" s="2097"/>
      <c r="O53" s="2097"/>
      <c r="P53" s="2098"/>
    </row>
    <row r="54" spans="1:16" s="101" customFormat="1" ht="24.75" customHeight="1">
      <c r="A54" s="701" t="s">
        <v>11</v>
      </c>
      <c r="B54" s="702" t="s">
        <v>17</v>
      </c>
      <c r="C54" s="2121" t="s">
        <v>27</v>
      </c>
      <c r="D54" s="2121"/>
      <c r="E54" s="2121"/>
      <c r="F54" s="2121"/>
      <c r="G54" s="2121"/>
      <c r="H54" s="2121"/>
      <c r="I54" s="700">
        <f>SUM(I43+I45+I49+I51+I53)</f>
        <v>157.9</v>
      </c>
      <c r="J54" s="700">
        <f>SUM(J43+J45+J49+J51+J53)</f>
        <v>163.3</v>
      </c>
      <c r="K54" s="700">
        <f>SUM(K43+K45+K49+K51+K53)</f>
        <v>113.18364</v>
      </c>
      <c r="L54" s="2112"/>
      <c r="M54" s="2113"/>
      <c r="N54" s="2113"/>
      <c r="O54" s="2113"/>
      <c r="P54" s="2114"/>
    </row>
    <row r="55" spans="1:16" s="101" customFormat="1" ht="24" customHeight="1">
      <c r="A55" s="701" t="s">
        <v>11</v>
      </c>
      <c r="B55" s="702" t="s">
        <v>34</v>
      </c>
      <c r="C55" s="2078" t="s">
        <v>384</v>
      </c>
      <c r="D55" s="2079"/>
      <c r="E55" s="2079"/>
      <c r="F55" s="2079"/>
      <c r="G55" s="2079"/>
      <c r="H55" s="2079"/>
      <c r="I55" s="2079"/>
      <c r="J55" s="2079"/>
      <c r="K55" s="2079"/>
      <c r="L55" s="2079"/>
      <c r="M55" s="2079"/>
      <c r="N55" s="2079"/>
      <c r="O55" s="2079"/>
      <c r="P55" s="2080"/>
    </row>
    <row r="56" spans="1:16" ht="102.75" customHeight="1">
      <c r="A56" s="2196" t="s">
        <v>11</v>
      </c>
      <c r="B56" s="2197" t="s">
        <v>34</v>
      </c>
      <c r="C56" s="2116" t="s">
        <v>34</v>
      </c>
      <c r="D56" s="2117"/>
      <c r="E56" s="2117"/>
      <c r="F56" s="2124" t="s">
        <v>1096</v>
      </c>
      <c r="G56" s="2119" t="s">
        <v>410</v>
      </c>
      <c r="H56" s="436" t="s">
        <v>15</v>
      </c>
      <c r="I56" s="715">
        <v>12</v>
      </c>
      <c r="J56" s="727">
        <v>12</v>
      </c>
      <c r="K56" s="727">
        <v>3.6</v>
      </c>
      <c r="L56" s="704" t="s">
        <v>1098</v>
      </c>
      <c r="M56" s="630">
        <v>4</v>
      </c>
      <c r="N56" s="721">
        <v>4</v>
      </c>
      <c r="O56" s="722" t="s">
        <v>1394</v>
      </c>
      <c r="P56" s="722"/>
    </row>
    <row r="57" spans="1:16" ht="24.75" customHeight="1">
      <c r="A57" s="2196"/>
      <c r="B57" s="2197"/>
      <c r="C57" s="2116"/>
      <c r="D57" s="2117"/>
      <c r="E57" s="2117"/>
      <c r="F57" s="2125"/>
      <c r="G57" s="2120"/>
      <c r="H57" s="728" t="s">
        <v>16</v>
      </c>
      <c r="I57" s="729">
        <f>I56</f>
        <v>12</v>
      </c>
      <c r="J57" s="710">
        <f>J56</f>
        <v>12</v>
      </c>
      <c r="K57" s="710">
        <f>K56</f>
        <v>3.6</v>
      </c>
      <c r="L57" s="2134"/>
      <c r="M57" s="2135"/>
      <c r="N57" s="2135"/>
      <c r="O57" s="2135"/>
      <c r="P57" s="2136"/>
    </row>
    <row r="58" spans="1:16" s="96" customFormat="1" ht="212.25" customHeight="1">
      <c r="A58" s="2196" t="s">
        <v>11</v>
      </c>
      <c r="B58" s="2197" t="s">
        <v>34</v>
      </c>
      <c r="C58" s="2116" t="s">
        <v>19</v>
      </c>
      <c r="D58" s="2117"/>
      <c r="E58" s="2117"/>
      <c r="F58" s="2124" t="s">
        <v>1097</v>
      </c>
      <c r="G58" s="2119" t="s">
        <v>410</v>
      </c>
      <c r="H58" s="711" t="s">
        <v>15</v>
      </c>
      <c r="I58" s="557">
        <v>25</v>
      </c>
      <c r="J58" s="558">
        <v>25</v>
      </c>
      <c r="K58" s="558">
        <v>24.67686</v>
      </c>
      <c r="L58" s="730" t="s">
        <v>1395</v>
      </c>
      <c r="M58" s="731">
        <v>2</v>
      </c>
      <c r="N58" s="732">
        <v>5</v>
      </c>
      <c r="O58" s="713" t="s">
        <v>1396</v>
      </c>
      <c r="P58" s="733"/>
    </row>
    <row r="59" spans="1:16" s="96" customFormat="1" ht="30.75" customHeight="1">
      <c r="A59" s="2196"/>
      <c r="B59" s="2197"/>
      <c r="C59" s="2116"/>
      <c r="D59" s="2117"/>
      <c r="E59" s="2117"/>
      <c r="F59" s="2125"/>
      <c r="G59" s="2120"/>
      <c r="H59" s="728" t="s">
        <v>16</v>
      </c>
      <c r="I59" s="710">
        <f>I58</f>
        <v>25</v>
      </c>
      <c r="J59" s="710">
        <f>J58</f>
        <v>25</v>
      </c>
      <c r="K59" s="710">
        <f>K58</f>
        <v>24.67686</v>
      </c>
      <c r="L59" s="2096"/>
      <c r="M59" s="2097"/>
      <c r="N59" s="2097"/>
      <c r="O59" s="2097"/>
      <c r="P59" s="2098"/>
    </row>
    <row r="60" spans="1:16" ht="44.25" customHeight="1">
      <c r="A60" s="2196" t="s">
        <v>11</v>
      </c>
      <c r="B60" s="2197" t="s">
        <v>34</v>
      </c>
      <c r="C60" s="2116" t="s">
        <v>21</v>
      </c>
      <c r="D60" s="2117"/>
      <c r="E60" s="2117"/>
      <c r="F60" s="2118" t="s">
        <v>1099</v>
      </c>
      <c r="G60" s="2115" t="s">
        <v>1084</v>
      </c>
      <c r="H60" s="734" t="s">
        <v>15</v>
      </c>
      <c r="I60" s="715">
        <v>128</v>
      </c>
      <c r="J60" s="716">
        <v>128</v>
      </c>
      <c r="K60" s="727">
        <v>128</v>
      </c>
      <c r="L60" s="735" t="s">
        <v>1100</v>
      </c>
      <c r="M60" s="736" t="s">
        <v>601</v>
      </c>
      <c r="N60" s="721">
        <v>139.1</v>
      </c>
      <c r="O60" s="2123" t="s">
        <v>1397</v>
      </c>
      <c r="P60" s="2122"/>
    </row>
    <row r="61" spans="1:16" ht="259.5" customHeight="1">
      <c r="A61" s="2196"/>
      <c r="B61" s="2197"/>
      <c r="C61" s="2116"/>
      <c r="D61" s="2117"/>
      <c r="E61" s="2117"/>
      <c r="F61" s="2118"/>
      <c r="G61" s="2115"/>
      <c r="H61" s="734" t="s">
        <v>42</v>
      </c>
      <c r="I61" s="727"/>
      <c r="J61" s="727">
        <v>1075.9</v>
      </c>
      <c r="K61" s="727"/>
      <c r="L61" s="737" t="s">
        <v>1101</v>
      </c>
      <c r="M61" s="736" t="s">
        <v>484</v>
      </c>
      <c r="N61" s="721">
        <v>2.27</v>
      </c>
      <c r="O61" s="2123"/>
      <c r="P61" s="2122"/>
    </row>
    <row r="62" spans="1:16" ht="24.75" customHeight="1">
      <c r="A62" s="2196"/>
      <c r="B62" s="2197"/>
      <c r="C62" s="2116"/>
      <c r="D62" s="2117"/>
      <c r="E62" s="2117"/>
      <c r="F62" s="2118"/>
      <c r="G62" s="2115"/>
      <c r="H62" s="709" t="s">
        <v>16</v>
      </c>
      <c r="I62" s="710">
        <f>I60+I61</f>
        <v>128</v>
      </c>
      <c r="J62" s="710">
        <f>J60+J61</f>
        <v>1203.9</v>
      </c>
      <c r="K62" s="710">
        <f>K60+K61</f>
        <v>128</v>
      </c>
      <c r="L62" s="2081"/>
      <c r="M62" s="2082"/>
      <c r="N62" s="2082"/>
      <c r="O62" s="2082"/>
      <c r="P62" s="2083"/>
    </row>
    <row r="63" spans="1:16" s="101" customFormat="1" ht="24.75" customHeight="1">
      <c r="A63" s="701" t="s">
        <v>11</v>
      </c>
      <c r="B63" s="702" t="s">
        <v>34</v>
      </c>
      <c r="C63" s="652"/>
      <c r="D63" s="652"/>
      <c r="E63" s="652"/>
      <c r="F63" s="2121" t="s">
        <v>27</v>
      </c>
      <c r="G63" s="2121"/>
      <c r="H63" s="2121"/>
      <c r="I63" s="700">
        <f>SUM(I57+I59+I62)</f>
        <v>165</v>
      </c>
      <c r="J63" s="700">
        <f>SUM(J57+J59+J62)</f>
        <v>1240.9</v>
      </c>
      <c r="K63" s="700">
        <f>SUM(K57+K59+K62)</f>
        <v>156.27686</v>
      </c>
      <c r="L63" s="2112"/>
      <c r="M63" s="2113"/>
      <c r="N63" s="2113"/>
      <c r="O63" s="2113"/>
      <c r="P63" s="2114"/>
    </row>
    <row r="64" spans="1:16" s="101" customFormat="1" ht="23.25" customHeight="1">
      <c r="A64" s="701" t="s">
        <v>11</v>
      </c>
      <c r="B64" s="702" t="s">
        <v>21</v>
      </c>
      <c r="C64" s="2078" t="s">
        <v>401</v>
      </c>
      <c r="D64" s="2079"/>
      <c r="E64" s="2079"/>
      <c r="F64" s="2079"/>
      <c r="G64" s="2079"/>
      <c r="H64" s="2079"/>
      <c r="I64" s="2079"/>
      <c r="J64" s="2079"/>
      <c r="K64" s="2079"/>
      <c r="L64" s="2079"/>
      <c r="M64" s="2079"/>
      <c r="N64" s="2079"/>
      <c r="O64" s="2079"/>
      <c r="P64" s="2080"/>
    </row>
    <row r="65" spans="1:16" ht="84" customHeight="1">
      <c r="A65" s="2196" t="s">
        <v>11</v>
      </c>
      <c r="B65" s="2197" t="s">
        <v>21</v>
      </c>
      <c r="C65" s="2116" t="s">
        <v>17</v>
      </c>
      <c r="D65" s="2117"/>
      <c r="E65" s="2117"/>
      <c r="F65" s="2118" t="s">
        <v>402</v>
      </c>
      <c r="G65" s="2115" t="s">
        <v>403</v>
      </c>
      <c r="H65" s="734" t="s">
        <v>42</v>
      </c>
      <c r="I65" s="715"/>
      <c r="J65" s="716">
        <v>188</v>
      </c>
      <c r="K65" s="727">
        <v>38.2</v>
      </c>
      <c r="L65" s="2110" t="s">
        <v>1400</v>
      </c>
      <c r="M65" s="2226" t="s">
        <v>404</v>
      </c>
      <c r="N65" s="2228">
        <v>1</v>
      </c>
      <c r="O65" s="2122" t="s">
        <v>1398</v>
      </c>
      <c r="P65" s="2122" t="s">
        <v>1399</v>
      </c>
    </row>
    <row r="66" spans="1:16" ht="409.5" customHeight="1">
      <c r="A66" s="2196"/>
      <c r="B66" s="2197"/>
      <c r="C66" s="2116"/>
      <c r="D66" s="2117"/>
      <c r="E66" s="2117"/>
      <c r="F66" s="2118"/>
      <c r="G66" s="2115"/>
      <c r="H66" s="734" t="s">
        <v>15</v>
      </c>
      <c r="I66" s="727">
        <v>60</v>
      </c>
      <c r="J66" s="727">
        <v>60</v>
      </c>
      <c r="K66" s="727">
        <v>2</v>
      </c>
      <c r="L66" s="2111"/>
      <c r="M66" s="2227"/>
      <c r="N66" s="2229"/>
      <c r="O66" s="2122"/>
      <c r="P66" s="2122"/>
    </row>
    <row r="67" spans="1:16" ht="24.75" customHeight="1">
      <c r="A67" s="2196"/>
      <c r="B67" s="2197"/>
      <c r="C67" s="2116"/>
      <c r="D67" s="2117"/>
      <c r="E67" s="2117"/>
      <c r="F67" s="2118"/>
      <c r="G67" s="2115"/>
      <c r="H67" s="709" t="s">
        <v>16</v>
      </c>
      <c r="I67" s="738">
        <f>I65+I66</f>
        <v>60</v>
      </c>
      <c r="J67" s="710">
        <f>J65+J66</f>
        <v>248</v>
      </c>
      <c r="K67" s="710">
        <f>K65+K66</f>
        <v>40.2</v>
      </c>
      <c r="L67" s="2090"/>
      <c r="M67" s="2091"/>
      <c r="N67" s="2091"/>
      <c r="O67" s="2091"/>
      <c r="P67" s="2092"/>
    </row>
    <row r="68" spans="1:16" s="101" customFormat="1" ht="24.75" customHeight="1">
      <c r="A68" s="701" t="s">
        <v>11</v>
      </c>
      <c r="B68" s="702" t="s">
        <v>21</v>
      </c>
      <c r="C68" s="2107" t="s">
        <v>27</v>
      </c>
      <c r="D68" s="2108"/>
      <c r="E68" s="2108"/>
      <c r="F68" s="2108"/>
      <c r="G68" s="2108"/>
      <c r="H68" s="2109"/>
      <c r="I68" s="700">
        <f>SUM(I67)</f>
        <v>60</v>
      </c>
      <c r="J68" s="700">
        <f>SUM(J67)</f>
        <v>248</v>
      </c>
      <c r="K68" s="700">
        <f>SUM(K67)</f>
        <v>40.2</v>
      </c>
      <c r="L68" s="2112"/>
      <c r="M68" s="2113"/>
      <c r="N68" s="2113"/>
      <c r="O68" s="2113"/>
      <c r="P68" s="2114"/>
    </row>
    <row r="69" spans="1:16" s="101" customFormat="1" ht="23.25" customHeight="1">
      <c r="A69" s="701" t="s">
        <v>11</v>
      </c>
      <c r="B69" s="702" t="s">
        <v>23</v>
      </c>
      <c r="C69" s="2078" t="s">
        <v>385</v>
      </c>
      <c r="D69" s="2079"/>
      <c r="E69" s="2079"/>
      <c r="F69" s="2079"/>
      <c r="G69" s="2079"/>
      <c r="H69" s="2079"/>
      <c r="I69" s="2079"/>
      <c r="J69" s="2079"/>
      <c r="K69" s="2079"/>
      <c r="L69" s="2079"/>
      <c r="M69" s="2079"/>
      <c r="N69" s="2079"/>
      <c r="O69" s="2079"/>
      <c r="P69" s="2080"/>
    </row>
    <row r="70" spans="1:16" ht="31.5" customHeight="1">
      <c r="A70" s="2196" t="s">
        <v>11</v>
      </c>
      <c r="B70" s="2197" t="s">
        <v>23</v>
      </c>
      <c r="C70" s="2204" t="s">
        <v>11</v>
      </c>
      <c r="D70" s="2205"/>
      <c r="E70" s="2205"/>
      <c r="F70" s="2206" t="s">
        <v>1407</v>
      </c>
      <c r="G70" s="2207" t="s">
        <v>386</v>
      </c>
      <c r="H70" s="740" t="s">
        <v>15</v>
      </c>
      <c r="I70" s="548">
        <v>35.5</v>
      </c>
      <c r="J70" s="548">
        <v>39.6</v>
      </c>
      <c r="K70" s="548"/>
      <c r="L70" s="2236" t="s">
        <v>1403</v>
      </c>
      <c r="M70" s="2239">
        <v>1</v>
      </c>
      <c r="N70" s="2242">
        <v>1</v>
      </c>
      <c r="O70" s="2245" t="s">
        <v>1406</v>
      </c>
      <c r="P70" s="2133"/>
    </row>
    <row r="71" spans="1:16" ht="22.5" customHeight="1">
      <c r="A71" s="2196"/>
      <c r="B71" s="2197"/>
      <c r="C71" s="2204"/>
      <c r="D71" s="2205"/>
      <c r="E71" s="2205"/>
      <c r="F71" s="2206"/>
      <c r="G71" s="2207"/>
      <c r="H71" s="740" t="s">
        <v>1401</v>
      </c>
      <c r="I71" s="548">
        <v>3.1</v>
      </c>
      <c r="J71" s="548">
        <v>3.1</v>
      </c>
      <c r="K71" s="548"/>
      <c r="L71" s="2237"/>
      <c r="M71" s="2240"/>
      <c r="N71" s="2243"/>
      <c r="O71" s="2246"/>
      <c r="P71" s="2133"/>
    </row>
    <row r="72" spans="1:16" ht="26.25" customHeight="1">
      <c r="A72" s="2196"/>
      <c r="B72" s="2197"/>
      <c r="C72" s="2204"/>
      <c r="D72" s="2205"/>
      <c r="E72" s="2205"/>
      <c r="F72" s="2206"/>
      <c r="G72" s="2207"/>
      <c r="H72" s="740" t="s">
        <v>33</v>
      </c>
      <c r="I72" s="548"/>
      <c r="J72" s="741">
        <v>0.5</v>
      </c>
      <c r="K72" s="741"/>
      <c r="L72" s="2237"/>
      <c r="M72" s="2240"/>
      <c r="N72" s="2243"/>
      <c r="O72" s="2246"/>
      <c r="P72" s="2133"/>
    </row>
    <row r="73" spans="1:16" ht="25.5" customHeight="1">
      <c r="A73" s="2196"/>
      <c r="B73" s="2197"/>
      <c r="C73" s="2204"/>
      <c r="D73" s="2205"/>
      <c r="E73" s="2205"/>
      <c r="F73" s="2206"/>
      <c r="G73" s="2207"/>
      <c r="H73" s="740" t="s">
        <v>32</v>
      </c>
      <c r="I73" s="548">
        <v>2.5</v>
      </c>
      <c r="J73" s="548">
        <v>2.5</v>
      </c>
      <c r="K73" s="548"/>
      <c r="L73" s="2238"/>
      <c r="M73" s="2241"/>
      <c r="N73" s="2244"/>
      <c r="O73" s="2246"/>
      <c r="P73" s="2133"/>
    </row>
    <row r="74" spans="1:16" ht="49.5" customHeight="1">
      <c r="A74" s="2196"/>
      <c r="B74" s="2197"/>
      <c r="C74" s="2204"/>
      <c r="D74" s="2205"/>
      <c r="E74" s="2205"/>
      <c r="F74" s="2206"/>
      <c r="G74" s="2207"/>
      <c r="H74" s="740" t="s">
        <v>1402</v>
      </c>
      <c r="I74" s="548">
        <v>13</v>
      </c>
      <c r="J74" s="548">
        <v>13</v>
      </c>
      <c r="K74" s="548">
        <v>13</v>
      </c>
      <c r="L74" s="742" t="s">
        <v>1404</v>
      </c>
      <c r="M74" s="743">
        <v>1</v>
      </c>
      <c r="N74" s="721">
        <v>1</v>
      </c>
      <c r="O74" s="2246"/>
      <c r="P74" s="2133"/>
    </row>
    <row r="75" spans="1:16" ht="35.25" customHeight="1">
      <c r="A75" s="2196"/>
      <c r="B75" s="2197"/>
      <c r="C75" s="2204"/>
      <c r="D75" s="2205"/>
      <c r="E75" s="2205"/>
      <c r="F75" s="2206"/>
      <c r="G75" s="2207"/>
      <c r="H75" s="740" t="s">
        <v>335</v>
      </c>
      <c r="I75" s="548">
        <v>25</v>
      </c>
      <c r="J75" s="548">
        <v>25</v>
      </c>
      <c r="K75" s="548">
        <v>23.9</v>
      </c>
      <c r="L75" s="742" t="s">
        <v>1405</v>
      </c>
      <c r="M75" s="743">
        <v>1</v>
      </c>
      <c r="N75" s="721">
        <v>1</v>
      </c>
      <c r="O75" s="2247"/>
      <c r="P75" s="2133"/>
    </row>
    <row r="76" spans="1:16" ht="23.25" customHeight="1">
      <c r="A76" s="2196"/>
      <c r="B76" s="2197"/>
      <c r="C76" s="2204"/>
      <c r="D76" s="2205"/>
      <c r="E76" s="2205"/>
      <c r="F76" s="2206"/>
      <c r="G76" s="2207"/>
      <c r="H76" s="744" t="s">
        <v>16</v>
      </c>
      <c r="I76" s="745">
        <f>SUM(I70:I75)</f>
        <v>79.1</v>
      </c>
      <c r="J76" s="745">
        <f>SUM(J70:J75)</f>
        <v>83.7</v>
      </c>
      <c r="K76" s="745">
        <f>SUM(K70:K75)</f>
        <v>36.9</v>
      </c>
      <c r="L76" s="2129"/>
      <c r="M76" s="2130"/>
      <c r="N76" s="2130"/>
      <c r="O76" s="2130"/>
      <c r="P76" s="2131"/>
    </row>
    <row r="77" spans="1:16" ht="107.25" customHeight="1">
      <c r="A77" s="2196" t="s">
        <v>11</v>
      </c>
      <c r="B77" s="2197" t="s">
        <v>23</v>
      </c>
      <c r="C77" s="2116" t="s">
        <v>17</v>
      </c>
      <c r="D77" s="2117"/>
      <c r="E77" s="2117"/>
      <c r="F77" s="2118" t="s">
        <v>1408</v>
      </c>
      <c r="G77" s="2203" t="s">
        <v>405</v>
      </c>
      <c r="H77" s="653" t="s">
        <v>1402</v>
      </c>
      <c r="I77" s="557">
        <v>25</v>
      </c>
      <c r="J77" s="558">
        <v>25</v>
      </c>
      <c r="K77" s="558">
        <v>24.99964</v>
      </c>
      <c r="L77" s="629" t="s">
        <v>387</v>
      </c>
      <c r="M77" s="630">
        <v>1</v>
      </c>
      <c r="N77" s="721">
        <v>1</v>
      </c>
      <c r="O77" s="746" t="s">
        <v>1409</v>
      </c>
      <c r="P77" s="747"/>
    </row>
    <row r="78" spans="1:16" ht="43.5" customHeight="1">
      <c r="A78" s="2196"/>
      <c r="B78" s="2197"/>
      <c r="C78" s="2116"/>
      <c r="D78" s="2117"/>
      <c r="E78" s="2117"/>
      <c r="F78" s="2118"/>
      <c r="G78" s="2203"/>
      <c r="H78" s="728" t="s">
        <v>16</v>
      </c>
      <c r="I78" s="738">
        <f>I77</f>
        <v>25</v>
      </c>
      <c r="J78" s="710">
        <f>J77</f>
        <v>25</v>
      </c>
      <c r="K78" s="710">
        <f>K77</f>
        <v>24.99964</v>
      </c>
      <c r="L78" s="2134"/>
      <c r="M78" s="2135"/>
      <c r="N78" s="2135"/>
      <c r="O78" s="2135"/>
      <c r="P78" s="2136"/>
    </row>
    <row r="79" spans="1:16" ht="81" customHeight="1">
      <c r="A79" s="2196" t="s">
        <v>11</v>
      </c>
      <c r="B79" s="2197" t="s">
        <v>23</v>
      </c>
      <c r="C79" s="2116" t="s">
        <v>34</v>
      </c>
      <c r="D79" s="2117"/>
      <c r="E79" s="2117"/>
      <c r="F79" s="2118" t="s">
        <v>1410</v>
      </c>
      <c r="G79" s="2115" t="s">
        <v>405</v>
      </c>
      <c r="H79" s="653" t="s">
        <v>1402</v>
      </c>
      <c r="I79" s="557">
        <v>10</v>
      </c>
      <c r="J79" s="558">
        <f>10-5.4</f>
        <v>4.6</v>
      </c>
      <c r="K79" s="558">
        <v>3.5695</v>
      </c>
      <c r="L79" s="748" t="s">
        <v>388</v>
      </c>
      <c r="M79" s="630">
        <v>1</v>
      </c>
      <c r="N79" s="721">
        <v>1</v>
      </c>
      <c r="O79" s="747"/>
      <c r="P79" s="747"/>
    </row>
    <row r="80" spans="1:16" ht="31.5" customHeight="1">
      <c r="A80" s="2196"/>
      <c r="B80" s="2197"/>
      <c r="C80" s="2116"/>
      <c r="D80" s="2117"/>
      <c r="E80" s="2117"/>
      <c r="F80" s="2118"/>
      <c r="G80" s="2115"/>
      <c r="H80" s="728" t="s">
        <v>16</v>
      </c>
      <c r="I80" s="738">
        <f>I79</f>
        <v>10</v>
      </c>
      <c r="J80" s="710">
        <f>J79</f>
        <v>4.6</v>
      </c>
      <c r="K80" s="710">
        <f>K79</f>
        <v>3.5695</v>
      </c>
      <c r="L80" s="2096"/>
      <c r="M80" s="2097"/>
      <c r="N80" s="2097"/>
      <c r="O80" s="2097"/>
      <c r="P80" s="2098"/>
    </row>
    <row r="81" spans="1:20" ht="90.75" customHeight="1">
      <c r="A81" s="2196" t="s">
        <v>11</v>
      </c>
      <c r="B81" s="2197" t="s">
        <v>23</v>
      </c>
      <c r="C81" s="2116" t="s">
        <v>19</v>
      </c>
      <c r="D81" s="2117"/>
      <c r="E81" s="2117"/>
      <c r="F81" s="2118" t="s">
        <v>406</v>
      </c>
      <c r="G81" s="2115" t="s">
        <v>405</v>
      </c>
      <c r="H81" s="653" t="s">
        <v>1402</v>
      </c>
      <c r="I81" s="749"/>
      <c r="J81" s="750"/>
      <c r="K81" s="750"/>
      <c r="L81" s="751" t="s">
        <v>1411</v>
      </c>
      <c r="M81" s="631">
        <v>1</v>
      </c>
      <c r="N81" s="752">
        <v>0</v>
      </c>
      <c r="O81" s="2230" t="s">
        <v>1414</v>
      </c>
      <c r="P81" s="2233" t="s">
        <v>1415</v>
      </c>
      <c r="T81" s="225"/>
    </row>
    <row r="82" spans="1:20" ht="87" customHeight="1">
      <c r="A82" s="2196"/>
      <c r="B82" s="2197"/>
      <c r="C82" s="2116"/>
      <c r="D82" s="2117"/>
      <c r="E82" s="2117"/>
      <c r="F82" s="2118"/>
      <c r="G82" s="2115"/>
      <c r="H82" s="653" t="s">
        <v>42</v>
      </c>
      <c r="I82" s="557"/>
      <c r="J82" s="558">
        <v>61.3</v>
      </c>
      <c r="K82" s="558">
        <v>15.32464</v>
      </c>
      <c r="L82" s="753" t="s">
        <v>1412</v>
      </c>
      <c r="M82" s="630"/>
      <c r="N82" s="630"/>
      <c r="O82" s="2231"/>
      <c r="P82" s="2234"/>
      <c r="T82" s="225"/>
    </row>
    <row r="83" spans="1:20" ht="409.5" customHeight="1">
      <c r="A83" s="2196"/>
      <c r="B83" s="2197"/>
      <c r="C83" s="2116"/>
      <c r="D83" s="2117"/>
      <c r="E83" s="2117"/>
      <c r="F83" s="2118"/>
      <c r="G83" s="2115"/>
      <c r="H83" s="653" t="s">
        <v>15</v>
      </c>
      <c r="I83" s="557">
        <v>55</v>
      </c>
      <c r="J83" s="558">
        <v>55</v>
      </c>
      <c r="K83" s="558">
        <v>11.97245</v>
      </c>
      <c r="L83" s="706" t="s">
        <v>1413</v>
      </c>
      <c r="M83" s="630"/>
      <c r="N83" s="630"/>
      <c r="O83" s="2232"/>
      <c r="P83" s="2235"/>
      <c r="T83" s="225"/>
    </row>
    <row r="84" spans="1:16" ht="31.5" customHeight="1">
      <c r="A84" s="2196"/>
      <c r="B84" s="2197"/>
      <c r="C84" s="2116"/>
      <c r="D84" s="2117"/>
      <c r="E84" s="2117"/>
      <c r="F84" s="2118"/>
      <c r="G84" s="2115"/>
      <c r="H84" s="709" t="s">
        <v>16</v>
      </c>
      <c r="I84" s="738">
        <f>SUM(I81:I83)</f>
        <v>55</v>
      </c>
      <c r="J84" s="738">
        <f>SUM(J81:J83)</f>
        <v>116.3</v>
      </c>
      <c r="K84" s="738">
        <f>SUM(K81:K83)</f>
        <v>27.29709</v>
      </c>
      <c r="L84" s="2096"/>
      <c r="M84" s="2097"/>
      <c r="N84" s="2097"/>
      <c r="O84" s="2097"/>
      <c r="P84" s="2098"/>
    </row>
    <row r="85" spans="1:16" s="101" customFormat="1" ht="26.25" customHeight="1">
      <c r="A85" s="701" t="s">
        <v>11</v>
      </c>
      <c r="B85" s="702" t="s">
        <v>23</v>
      </c>
      <c r="C85" s="652"/>
      <c r="D85" s="652"/>
      <c r="E85" s="652"/>
      <c r="F85" s="2121" t="s">
        <v>27</v>
      </c>
      <c r="G85" s="2121"/>
      <c r="H85" s="2121"/>
      <c r="I85" s="700">
        <f>SUM(I76+I78+I80+I84)</f>
        <v>169.1</v>
      </c>
      <c r="J85" s="700">
        <f>SUM(J76+J78+J80+J84)</f>
        <v>229.6</v>
      </c>
      <c r="K85" s="700">
        <f>SUM(K76+K78+K80+K84)</f>
        <v>92.76623</v>
      </c>
      <c r="L85" s="2112"/>
      <c r="M85" s="2113"/>
      <c r="N85" s="2113"/>
      <c r="O85" s="2113"/>
      <c r="P85" s="2114"/>
    </row>
    <row r="86" spans="1:16" s="101" customFormat="1" ht="30" customHeight="1">
      <c r="A86" s="701" t="s">
        <v>11</v>
      </c>
      <c r="B86" s="702" t="s">
        <v>25</v>
      </c>
      <c r="C86" s="2078" t="s">
        <v>389</v>
      </c>
      <c r="D86" s="2079"/>
      <c r="E86" s="2079"/>
      <c r="F86" s="2079"/>
      <c r="G86" s="2079"/>
      <c r="H86" s="2079"/>
      <c r="I86" s="2079"/>
      <c r="J86" s="2079"/>
      <c r="K86" s="2079"/>
      <c r="L86" s="2079"/>
      <c r="M86" s="2079"/>
      <c r="N86" s="2079"/>
      <c r="O86" s="2079"/>
      <c r="P86" s="2080"/>
    </row>
    <row r="87" spans="1:16" ht="93.75" customHeight="1">
      <c r="A87" s="2196" t="s">
        <v>11</v>
      </c>
      <c r="B87" s="2197" t="s">
        <v>25</v>
      </c>
      <c r="C87" s="2116" t="s">
        <v>11</v>
      </c>
      <c r="D87" s="2117"/>
      <c r="E87" s="2117"/>
      <c r="F87" s="2118" t="s">
        <v>1416</v>
      </c>
      <c r="G87" s="2115" t="s">
        <v>405</v>
      </c>
      <c r="H87" s="653" t="s">
        <v>1402</v>
      </c>
      <c r="I87" s="754">
        <v>10</v>
      </c>
      <c r="J87" s="558">
        <f>SUM(J88:J134)</f>
        <v>9.999999999999998</v>
      </c>
      <c r="K87" s="558">
        <v>10</v>
      </c>
      <c r="L87" s="720" t="s">
        <v>390</v>
      </c>
      <c r="M87" s="630">
        <v>47</v>
      </c>
      <c r="N87" s="721">
        <v>47</v>
      </c>
      <c r="O87" s="724"/>
      <c r="P87" s="724"/>
    </row>
    <row r="88" spans="1:16" ht="29.25" customHeight="1">
      <c r="A88" s="2196"/>
      <c r="B88" s="2197"/>
      <c r="C88" s="2116"/>
      <c r="D88" s="2117"/>
      <c r="E88" s="2117"/>
      <c r="F88" s="2118"/>
      <c r="G88" s="2115"/>
      <c r="H88" s="709" t="s">
        <v>16</v>
      </c>
      <c r="I88" s="738">
        <f>I87</f>
        <v>10</v>
      </c>
      <c r="J88" s="738">
        <f>J87</f>
        <v>10</v>
      </c>
      <c r="K88" s="738">
        <f>K87</f>
        <v>10</v>
      </c>
      <c r="L88" s="2096"/>
      <c r="M88" s="2097"/>
      <c r="N88" s="2097"/>
      <c r="O88" s="2097"/>
      <c r="P88" s="2098"/>
    </row>
    <row r="89" spans="1:16" ht="81" customHeight="1">
      <c r="A89" s="2196" t="s">
        <v>11</v>
      </c>
      <c r="B89" s="2197" t="s">
        <v>25</v>
      </c>
      <c r="C89" s="2116" t="s">
        <v>17</v>
      </c>
      <c r="D89" s="2117"/>
      <c r="E89" s="2117"/>
      <c r="F89" s="2118" t="s">
        <v>1417</v>
      </c>
      <c r="G89" s="2115" t="s">
        <v>405</v>
      </c>
      <c r="H89" s="653" t="s">
        <v>1402</v>
      </c>
      <c r="I89" s="754">
        <v>10</v>
      </c>
      <c r="J89" s="558">
        <v>10</v>
      </c>
      <c r="K89" s="558">
        <v>7.7</v>
      </c>
      <c r="L89" s="720" t="s">
        <v>390</v>
      </c>
      <c r="M89" s="630">
        <v>20</v>
      </c>
      <c r="N89" s="721">
        <v>20</v>
      </c>
      <c r="O89" s="724"/>
      <c r="P89" s="724"/>
    </row>
    <row r="90" spans="1:16" ht="25.5" customHeight="1">
      <c r="A90" s="2196"/>
      <c r="B90" s="2197"/>
      <c r="C90" s="2116"/>
      <c r="D90" s="2117"/>
      <c r="E90" s="2117"/>
      <c r="F90" s="2118"/>
      <c r="G90" s="2115"/>
      <c r="H90" s="709" t="s">
        <v>16</v>
      </c>
      <c r="I90" s="738">
        <f>I89</f>
        <v>10</v>
      </c>
      <c r="J90" s="738">
        <f>J89</f>
        <v>10</v>
      </c>
      <c r="K90" s="738">
        <f>K89</f>
        <v>7.7</v>
      </c>
      <c r="L90" s="2096"/>
      <c r="M90" s="2097"/>
      <c r="N90" s="2097"/>
      <c r="O90" s="2097"/>
      <c r="P90" s="2098"/>
    </row>
    <row r="91" spans="1:16" ht="39" customHeight="1">
      <c r="A91" s="2196" t="s">
        <v>11</v>
      </c>
      <c r="B91" s="2197" t="s">
        <v>25</v>
      </c>
      <c r="C91" s="2116" t="s">
        <v>34</v>
      </c>
      <c r="D91" s="2117"/>
      <c r="E91" s="2117"/>
      <c r="F91" s="2118" t="s">
        <v>1418</v>
      </c>
      <c r="G91" s="2115" t="s">
        <v>405</v>
      </c>
      <c r="H91" s="2202" t="s">
        <v>15</v>
      </c>
      <c r="I91" s="2102">
        <v>2</v>
      </c>
      <c r="J91" s="2208">
        <v>2</v>
      </c>
      <c r="K91" s="2208">
        <v>1.2</v>
      </c>
      <c r="L91" s="742" t="s">
        <v>391</v>
      </c>
      <c r="M91" s="743">
        <v>30</v>
      </c>
      <c r="N91" s="721">
        <v>30</v>
      </c>
      <c r="O91" s="2209" t="s">
        <v>1423</v>
      </c>
      <c r="P91" s="2209"/>
    </row>
    <row r="92" spans="1:16" ht="132.75" customHeight="1">
      <c r="A92" s="2196"/>
      <c r="B92" s="2197"/>
      <c r="C92" s="2116"/>
      <c r="D92" s="2117"/>
      <c r="E92" s="2117"/>
      <c r="F92" s="2118"/>
      <c r="G92" s="2115"/>
      <c r="H92" s="2202"/>
      <c r="I92" s="2103"/>
      <c r="J92" s="2208"/>
      <c r="K92" s="2208"/>
      <c r="L92" s="755" t="s">
        <v>392</v>
      </c>
      <c r="M92" s="756">
        <v>2</v>
      </c>
      <c r="N92" s="721">
        <v>2</v>
      </c>
      <c r="O92" s="2209"/>
      <c r="P92" s="2209"/>
    </row>
    <row r="93" spans="1:16" ht="21.75" customHeight="1">
      <c r="A93" s="2196"/>
      <c r="B93" s="2197"/>
      <c r="C93" s="2116"/>
      <c r="D93" s="2117"/>
      <c r="E93" s="2117"/>
      <c r="F93" s="2118"/>
      <c r="G93" s="2115"/>
      <c r="H93" s="709" t="s">
        <v>16</v>
      </c>
      <c r="I93" s="738">
        <f>I91</f>
        <v>2</v>
      </c>
      <c r="J93" s="710">
        <f>J91</f>
        <v>2</v>
      </c>
      <c r="K93" s="710">
        <f>K91</f>
        <v>1.2</v>
      </c>
      <c r="L93" s="2096"/>
      <c r="M93" s="2097"/>
      <c r="N93" s="2097"/>
      <c r="O93" s="2097"/>
      <c r="P93" s="2098"/>
    </row>
    <row r="94" spans="1:16" ht="129" customHeight="1">
      <c r="A94" s="701" t="s">
        <v>11</v>
      </c>
      <c r="B94" s="702" t="s">
        <v>25</v>
      </c>
      <c r="C94" s="703" t="s">
        <v>19</v>
      </c>
      <c r="D94" s="757"/>
      <c r="E94" s="757"/>
      <c r="F94" s="758" t="s">
        <v>221</v>
      </c>
      <c r="G94" s="795" t="s">
        <v>405</v>
      </c>
      <c r="H94" s="436" t="s">
        <v>15</v>
      </c>
      <c r="I94" s="727">
        <v>8</v>
      </c>
      <c r="J94" s="727">
        <v>8</v>
      </c>
      <c r="K94" s="727" t="s">
        <v>1419</v>
      </c>
      <c r="L94" s="759" t="s">
        <v>1420</v>
      </c>
      <c r="M94" s="675" t="s">
        <v>1421</v>
      </c>
      <c r="N94" s="760" t="s">
        <v>1421</v>
      </c>
      <c r="O94" s="758" t="s">
        <v>1422</v>
      </c>
      <c r="P94" s="757"/>
    </row>
    <row r="95" spans="1:16" ht="308.25" customHeight="1">
      <c r="A95" s="2196" t="s">
        <v>11</v>
      </c>
      <c r="B95" s="2197" t="s">
        <v>25</v>
      </c>
      <c r="C95" s="2116" t="s">
        <v>19</v>
      </c>
      <c r="D95" s="2116" t="s">
        <v>11</v>
      </c>
      <c r="E95" s="2117"/>
      <c r="F95" s="2118" t="s">
        <v>221</v>
      </c>
      <c r="G95" s="2115" t="s">
        <v>405</v>
      </c>
      <c r="H95" s="436" t="s">
        <v>15</v>
      </c>
      <c r="I95" s="761">
        <v>4</v>
      </c>
      <c r="J95" s="727">
        <v>4</v>
      </c>
      <c r="K95" s="727">
        <v>3.5</v>
      </c>
      <c r="L95" s="704" t="s">
        <v>1424</v>
      </c>
      <c r="M95" s="630">
        <v>2</v>
      </c>
      <c r="N95" s="721">
        <v>2</v>
      </c>
      <c r="O95" s="762" t="s">
        <v>1425</v>
      </c>
      <c r="P95" s="763"/>
    </row>
    <row r="96" spans="1:16" ht="31.5" customHeight="1">
      <c r="A96" s="2196"/>
      <c r="B96" s="2197"/>
      <c r="C96" s="2116"/>
      <c r="D96" s="2116"/>
      <c r="E96" s="2117"/>
      <c r="F96" s="2118"/>
      <c r="G96" s="2115"/>
      <c r="H96" s="728" t="s">
        <v>16</v>
      </c>
      <c r="I96" s="738">
        <f>I95</f>
        <v>4</v>
      </c>
      <c r="J96" s="710">
        <f>J95</f>
        <v>4</v>
      </c>
      <c r="K96" s="710">
        <f>K95</f>
        <v>3.5</v>
      </c>
      <c r="L96" s="2096"/>
      <c r="M96" s="2097"/>
      <c r="N96" s="2097"/>
      <c r="O96" s="2097"/>
      <c r="P96" s="2098"/>
    </row>
    <row r="97" spans="1:16" ht="128.25" customHeight="1">
      <c r="A97" s="2196" t="s">
        <v>11</v>
      </c>
      <c r="B97" s="2197" t="s">
        <v>25</v>
      </c>
      <c r="C97" s="2116" t="s">
        <v>19</v>
      </c>
      <c r="D97" s="2116" t="s">
        <v>17</v>
      </c>
      <c r="E97" s="2116"/>
      <c r="F97" s="2122" t="s">
        <v>222</v>
      </c>
      <c r="G97" s="2115" t="s">
        <v>407</v>
      </c>
      <c r="H97" s="690" t="s">
        <v>15</v>
      </c>
      <c r="I97" s="696">
        <v>4</v>
      </c>
      <c r="J97" s="665">
        <v>4</v>
      </c>
      <c r="K97" s="665">
        <v>4</v>
      </c>
      <c r="L97" s="764" t="s">
        <v>393</v>
      </c>
      <c r="M97" s="765">
        <v>1</v>
      </c>
      <c r="N97" s="766">
        <v>1</v>
      </c>
      <c r="O97" s="648" t="s">
        <v>1426</v>
      </c>
      <c r="P97" s="670"/>
    </row>
    <row r="98" spans="1:16" ht="31.5" customHeight="1">
      <c r="A98" s="2196"/>
      <c r="B98" s="2197"/>
      <c r="C98" s="2116"/>
      <c r="D98" s="2116"/>
      <c r="E98" s="2116"/>
      <c r="F98" s="2122"/>
      <c r="G98" s="2115"/>
      <c r="H98" s="709" t="s">
        <v>16</v>
      </c>
      <c r="I98" s="738">
        <f>I97</f>
        <v>4</v>
      </c>
      <c r="J98" s="710">
        <f>J97</f>
        <v>4</v>
      </c>
      <c r="K98" s="710">
        <f>K97</f>
        <v>4</v>
      </c>
      <c r="L98" s="2096"/>
      <c r="M98" s="2097"/>
      <c r="N98" s="2097"/>
      <c r="O98" s="2097"/>
      <c r="P98" s="2098"/>
    </row>
    <row r="99" spans="1:16" ht="31.5" customHeight="1">
      <c r="A99" s="701" t="s">
        <v>11</v>
      </c>
      <c r="B99" s="702" t="s">
        <v>25</v>
      </c>
      <c r="C99" s="703" t="s">
        <v>19</v>
      </c>
      <c r="D99" s="703"/>
      <c r="E99" s="703"/>
      <c r="F99" s="629"/>
      <c r="G99" s="795"/>
      <c r="H99" s="709" t="s">
        <v>16</v>
      </c>
      <c r="I99" s="738">
        <f>SUM(I96+I98)</f>
        <v>8</v>
      </c>
      <c r="J99" s="710">
        <f>SUM(J96+J98)</f>
        <v>8</v>
      </c>
      <c r="K99" s="710">
        <f>SUM(K96+K98)</f>
        <v>7.5</v>
      </c>
      <c r="L99" s="2096"/>
      <c r="M99" s="2097"/>
      <c r="N99" s="2097"/>
      <c r="O99" s="2097"/>
      <c r="P99" s="2098"/>
    </row>
    <row r="100" spans="1:16" ht="139.5" customHeight="1">
      <c r="A100" s="2196" t="s">
        <v>11</v>
      </c>
      <c r="B100" s="2197" t="s">
        <v>25</v>
      </c>
      <c r="C100" s="2116" t="s">
        <v>21</v>
      </c>
      <c r="D100" s="2117"/>
      <c r="E100" s="2117"/>
      <c r="F100" s="2118" t="s">
        <v>1427</v>
      </c>
      <c r="G100" s="2115" t="s">
        <v>408</v>
      </c>
      <c r="H100" s="711" t="s">
        <v>15</v>
      </c>
      <c r="I100" s="557">
        <v>5</v>
      </c>
      <c r="J100" s="558">
        <v>5</v>
      </c>
      <c r="K100" s="558">
        <v>5</v>
      </c>
      <c r="L100" s="704" t="s">
        <v>1428</v>
      </c>
      <c r="M100" s="630">
        <v>1</v>
      </c>
      <c r="N100" s="721">
        <v>1</v>
      </c>
      <c r="O100" s="724"/>
      <c r="P100" s="724"/>
    </row>
    <row r="101" spans="1:16" ht="30" customHeight="1">
      <c r="A101" s="2196"/>
      <c r="B101" s="2197"/>
      <c r="C101" s="2116"/>
      <c r="D101" s="2117"/>
      <c r="E101" s="2117"/>
      <c r="F101" s="2118"/>
      <c r="G101" s="2115"/>
      <c r="H101" s="709" t="s">
        <v>16</v>
      </c>
      <c r="I101" s="710">
        <f>I100</f>
        <v>5</v>
      </c>
      <c r="J101" s="710">
        <f>J100</f>
        <v>5</v>
      </c>
      <c r="K101" s="710">
        <f>K100</f>
        <v>5</v>
      </c>
      <c r="L101" s="2096"/>
      <c r="M101" s="2097"/>
      <c r="N101" s="2097"/>
      <c r="O101" s="2097"/>
      <c r="P101" s="2098"/>
    </row>
    <row r="102" spans="1:16" s="101" customFormat="1" ht="29.25" customHeight="1">
      <c r="A102" s="701" t="s">
        <v>11</v>
      </c>
      <c r="B102" s="702" t="s">
        <v>25</v>
      </c>
      <c r="C102" s="652"/>
      <c r="D102" s="652"/>
      <c r="E102" s="652"/>
      <c r="F102" s="2121" t="s">
        <v>27</v>
      </c>
      <c r="G102" s="2121"/>
      <c r="H102" s="2121"/>
      <c r="I102" s="700">
        <f>SUM(I88+I90+I93+I96+I98+I101)</f>
        <v>35</v>
      </c>
      <c r="J102" s="700">
        <f>SUM(J88+J90+J93+J96+J98+J101)</f>
        <v>35</v>
      </c>
      <c r="K102" s="700">
        <f>SUM(K88+K90+K93+K96+K98+K101)</f>
        <v>31.4</v>
      </c>
      <c r="L102" s="2112"/>
      <c r="M102" s="2113"/>
      <c r="N102" s="2113"/>
      <c r="O102" s="2113"/>
      <c r="P102" s="2114"/>
    </row>
    <row r="103" spans="1:16" s="101" customFormat="1" ht="23.25" customHeight="1">
      <c r="A103" s="701" t="s">
        <v>11</v>
      </c>
      <c r="B103" s="702" t="s">
        <v>90</v>
      </c>
      <c r="C103" s="652"/>
      <c r="D103" s="652"/>
      <c r="E103" s="652"/>
      <c r="F103" s="2078" t="s">
        <v>394</v>
      </c>
      <c r="G103" s="2079"/>
      <c r="H103" s="2079"/>
      <c r="I103" s="2079"/>
      <c r="J103" s="2079"/>
      <c r="K103" s="2079"/>
      <c r="L103" s="2079"/>
      <c r="M103" s="2079"/>
      <c r="N103" s="2079"/>
      <c r="O103" s="2079"/>
      <c r="P103" s="2080"/>
    </row>
    <row r="104" spans="1:16" ht="156" customHeight="1">
      <c r="A104" s="2196" t="s">
        <v>11</v>
      </c>
      <c r="B104" s="2197" t="s">
        <v>90</v>
      </c>
      <c r="C104" s="2116" t="s">
        <v>11</v>
      </c>
      <c r="D104" s="2116"/>
      <c r="E104" s="2117"/>
      <c r="F104" s="2118" t="s">
        <v>1429</v>
      </c>
      <c r="G104" s="2115" t="s">
        <v>409</v>
      </c>
      <c r="H104" s="711" t="s">
        <v>15</v>
      </c>
      <c r="I104" s="557">
        <v>5</v>
      </c>
      <c r="J104" s="558">
        <v>5</v>
      </c>
      <c r="K104" s="558">
        <v>4.9875</v>
      </c>
      <c r="L104" s="704" t="s">
        <v>395</v>
      </c>
      <c r="M104" s="630">
        <v>10</v>
      </c>
      <c r="N104" s="767">
        <v>5</v>
      </c>
      <c r="O104" s="724" t="s">
        <v>1433</v>
      </c>
      <c r="P104" s="724"/>
    </row>
    <row r="105" spans="1:16" ht="25.5" customHeight="1">
      <c r="A105" s="2196"/>
      <c r="B105" s="2197"/>
      <c r="C105" s="2116"/>
      <c r="D105" s="2116"/>
      <c r="E105" s="2117"/>
      <c r="F105" s="2118"/>
      <c r="G105" s="2115"/>
      <c r="H105" s="768" t="s">
        <v>16</v>
      </c>
      <c r="I105" s="738">
        <v>5</v>
      </c>
      <c r="J105" s="738">
        <v>5</v>
      </c>
      <c r="K105" s="738">
        <v>5</v>
      </c>
      <c r="L105" s="2210"/>
      <c r="M105" s="2211"/>
      <c r="N105" s="2212"/>
      <c r="O105" s="2213"/>
      <c r="P105" s="2214"/>
    </row>
    <row r="106" spans="1:16" ht="409.5" customHeight="1">
      <c r="A106" s="2196" t="s">
        <v>11</v>
      </c>
      <c r="B106" s="2197" t="s">
        <v>90</v>
      </c>
      <c r="C106" s="2116" t="s">
        <v>17</v>
      </c>
      <c r="D106" s="2116"/>
      <c r="E106" s="2116"/>
      <c r="F106" s="2184" t="s">
        <v>1430</v>
      </c>
      <c r="G106" s="2221" t="s">
        <v>1431</v>
      </c>
      <c r="H106" s="769" t="s">
        <v>335</v>
      </c>
      <c r="I106" s="557"/>
      <c r="J106" s="754">
        <v>109.4</v>
      </c>
      <c r="K106" s="754">
        <v>25.76658</v>
      </c>
      <c r="L106" s="704" t="s">
        <v>1432</v>
      </c>
      <c r="M106" s="630">
        <v>50</v>
      </c>
      <c r="N106" s="767">
        <v>25</v>
      </c>
      <c r="O106" s="724" t="s">
        <v>1434</v>
      </c>
      <c r="P106" s="724"/>
    </row>
    <row r="107" spans="1:16" ht="25.5" customHeight="1">
      <c r="A107" s="2196"/>
      <c r="B107" s="2197"/>
      <c r="C107" s="2116"/>
      <c r="D107" s="2116"/>
      <c r="E107" s="2116"/>
      <c r="F107" s="2184"/>
      <c r="G107" s="2221"/>
      <c r="H107" s="770" t="s">
        <v>16</v>
      </c>
      <c r="I107" s="771">
        <f>I106</f>
        <v>0</v>
      </c>
      <c r="J107" s="772">
        <f>J106</f>
        <v>109.4</v>
      </c>
      <c r="K107" s="772">
        <f>K106</f>
        <v>25.76658</v>
      </c>
      <c r="L107" s="2096"/>
      <c r="M107" s="2097"/>
      <c r="N107" s="2097"/>
      <c r="O107" s="2097"/>
      <c r="P107" s="2098"/>
    </row>
    <row r="108" spans="1:16" s="101" customFormat="1" ht="24" customHeight="1">
      <c r="A108" s="42" t="s">
        <v>11</v>
      </c>
      <c r="B108" s="114" t="s">
        <v>90</v>
      </c>
      <c r="C108" s="2288" t="s">
        <v>27</v>
      </c>
      <c r="D108" s="2289"/>
      <c r="E108" s="2289"/>
      <c r="F108" s="2289"/>
      <c r="G108" s="2289"/>
      <c r="H108" s="2290"/>
      <c r="I108" s="30">
        <f>SUM(I105+I107)</f>
        <v>5</v>
      </c>
      <c r="J108" s="30">
        <f>SUM(J105+J107)</f>
        <v>114.4</v>
      </c>
      <c r="K108" s="30">
        <f>SUM(K105+K107)</f>
        <v>30.76658</v>
      </c>
      <c r="L108" s="1951"/>
      <c r="M108" s="1952"/>
      <c r="N108" s="1952"/>
      <c r="O108" s="1952"/>
      <c r="P108" s="1953"/>
    </row>
    <row r="109" spans="1:16" s="101" customFormat="1" ht="23.25" customHeight="1">
      <c r="A109" s="42" t="s">
        <v>11</v>
      </c>
      <c r="B109" s="2220" t="s">
        <v>35</v>
      </c>
      <c r="C109" s="2220"/>
      <c r="D109" s="2220"/>
      <c r="E109" s="2220"/>
      <c r="F109" s="2220"/>
      <c r="G109" s="2220"/>
      <c r="H109" s="2220"/>
      <c r="I109" s="93">
        <f>SUM(I39+I54+I63+I68+I85+I102+I108)</f>
        <v>4084.7000000000003</v>
      </c>
      <c r="J109" s="93">
        <v>5523.9</v>
      </c>
      <c r="K109" s="93">
        <f>SUM(K39+K54+K63+K68+K85+K102+K108)</f>
        <v>3224.9262700000004</v>
      </c>
      <c r="L109" s="2093"/>
      <c r="M109" s="2094"/>
      <c r="N109" s="2094"/>
      <c r="O109" s="2094"/>
      <c r="P109" s="2095"/>
    </row>
    <row r="110" spans="1:16" s="101" customFormat="1" ht="23.25" customHeight="1">
      <c r="A110" s="42" t="s">
        <v>17</v>
      </c>
      <c r="B110" s="2027" t="s">
        <v>223</v>
      </c>
      <c r="C110" s="2028"/>
      <c r="D110" s="2028"/>
      <c r="E110" s="2028"/>
      <c r="F110" s="2028"/>
      <c r="G110" s="2028"/>
      <c r="H110" s="2028"/>
      <c r="I110" s="2028"/>
      <c r="J110" s="2028"/>
      <c r="K110" s="2028"/>
      <c r="L110" s="2028"/>
      <c r="M110" s="2028"/>
      <c r="N110" s="2028"/>
      <c r="O110" s="2028"/>
      <c r="P110" s="2029"/>
    </row>
    <row r="111" spans="1:16" s="101" customFormat="1" ht="23.25" customHeight="1">
      <c r="A111" s="114" t="s">
        <v>17</v>
      </c>
      <c r="B111" s="114" t="s">
        <v>17</v>
      </c>
      <c r="C111" s="2104" t="s">
        <v>396</v>
      </c>
      <c r="D111" s="2105"/>
      <c r="E111" s="2105"/>
      <c r="F111" s="2105"/>
      <c r="G111" s="2105"/>
      <c r="H111" s="2105"/>
      <c r="I111" s="2105"/>
      <c r="J111" s="2105"/>
      <c r="K111" s="2105"/>
      <c r="L111" s="2105"/>
      <c r="M111" s="2105"/>
      <c r="N111" s="2105"/>
      <c r="O111" s="2105"/>
      <c r="P111" s="2106"/>
    </row>
    <row r="112" spans="1:16" ht="176.25" customHeight="1">
      <c r="A112" s="2116" t="s">
        <v>17</v>
      </c>
      <c r="B112" s="2116" t="s">
        <v>17</v>
      </c>
      <c r="C112" s="2116" t="s">
        <v>11</v>
      </c>
      <c r="D112" s="2117"/>
      <c r="E112" s="2117"/>
      <c r="F112" s="2118" t="s">
        <v>225</v>
      </c>
      <c r="G112" s="2166" t="s">
        <v>224</v>
      </c>
      <c r="H112" s="711" t="s">
        <v>15</v>
      </c>
      <c r="I112" s="557">
        <v>6</v>
      </c>
      <c r="J112" s="558">
        <v>6</v>
      </c>
      <c r="K112" s="558">
        <v>5.68278</v>
      </c>
      <c r="L112" s="773" t="s">
        <v>397</v>
      </c>
      <c r="M112" s="774">
        <v>100</v>
      </c>
      <c r="N112" s="767">
        <v>95</v>
      </c>
      <c r="O112" s="773" t="s">
        <v>1435</v>
      </c>
      <c r="P112" s="773"/>
    </row>
    <row r="113" spans="1:16" ht="34.5" customHeight="1">
      <c r="A113" s="2116"/>
      <c r="B113" s="2116"/>
      <c r="C113" s="2116"/>
      <c r="D113" s="2117"/>
      <c r="E113" s="2117"/>
      <c r="F113" s="2118"/>
      <c r="G113" s="2166"/>
      <c r="H113" s="654" t="s">
        <v>16</v>
      </c>
      <c r="I113" s="775">
        <f>I112</f>
        <v>6</v>
      </c>
      <c r="J113" s="655">
        <f>J112</f>
        <v>6</v>
      </c>
      <c r="K113" s="655">
        <f>K112</f>
        <v>5.68278</v>
      </c>
      <c r="L113" s="2096"/>
      <c r="M113" s="2097"/>
      <c r="N113" s="2097"/>
      <c r="O113" s="2097"/>
      <c r="P113" s="2098"/>
    </row>
    <row r="114" spans="1:16" s="101" customFormat="1" ht="23.25" customHeight="1">
      <c r="A114" s="652" t="s">
        <v>17</v>
      </c>
      <c r="B114" s="652" t="s">
        <v>17</v>
      </c>
      <c r="C114" s="652"/>
      <c r="D114" s="652"/>
      <c r="E114" s="652"/>
      <c r="F114" s="2219" t="s">
        <v>27</v>
      </c>
      <c r="G114" s="2219"/>
      <c r="H114" s="2219"/>
      <c r="I114" s="700">
        <f>SUM(I113)</f>
        <v>6</v>
      </c>
      <c r="J114" s="700">
        <f>SUM(J113)</f>
        <v>6</v>
      </c>
      <c r="K114" s="700">
        <f>SUM(K113)</f>
        <v>5.68278</v>
      </c>
      <c r="L114" s="2084"/>
      <c r="M114" s="2085"/>
      <c r="N114" s="2085"/>
      <c r="O114" s="2085"/>
      <c r="P114" s="2086"/>
    </row>
    <row r="115" spans="1:16" s="101" customFormat="1" ht="23.25" customHeight="1">
      <c r="A115" s="652" t="s">
        <v>17</v>
      </c>
      <c r="B115" s="652" t="s">
        <v>34</v>
      </c>
      <c r="C115" s="2087" t="s">
        <v>398</v>
      </c>
      <c r="D115" s="2088"/>
      <c r="E115" s="2088"/>
      <c r="F115" s="2088"/>
      <c r="G115" s="2088"/>
      <c r="H115" s="2088"/>
      <c r="I115" s="2088"/>
      <c r="J115" s="2088"/>
      <c r="K115" s="2088"/>
      <c r="L115" s="2088"/>
      <c r="M115" s="2088"/>
      <c r="N115" s="2088"/>
      <c r="O115" s="2088"/>
      <c r="P115" s="2089"/>
    </row>
    <row r="116" spans="1:16" ht="249.75" customHeight="1">
      <c r="A116" s="2116" t="s">
        <v>17</v>
      </c>
      <c r="B116" s="2116" t="s">
        <v>34</v>
      </c>
      <c r="C116" s="2116" t="s">
        <v>11</v>
      </c>
      <c r="D116" s="2117"/>
      <c r="E116" s="2222"/>
      <c r="F116" s="2189" t="s">
        <v>226</v>
      </c>
      <c r="G116" s="2185" t="s">
        <v>224</v>
      </c>
      <c r="H116" s="711" t="s">
        <v>15</v>
      </c>
      <c r="I116" s="776">
        <v>9</v>
      </c>
      <c r="J116" s="660">
        <v>16</v>
      </c>
      <c r="K116" s="665">
        <v>15.3</v>
      </c>
      <c r="L116" s="730" t="s">
        <v>1436</v>
      </c>
      <c r="M116" s="777" t="s">
        <v>1437</v>
      </c>
      <c r="N116" s="778" t="s">
        <v>1437</v>
      </c>
      <c r="O116" s="779" t="s">
        <v>1690</v>
      </c>
      <c r="P116" s="779"/>
    </row>
    <row r="117" spans="1:16" ht="31.5" customHeight="1">
      <c r="A117" s="2116"/>
      <c r="B117" s="2116"/>
      <c r="C117" s="2116"/>
      <c r="D117" s="2117"/>
      <c r="E117" s="2223"/>
      <c r="F117" s="2189"/>
      <c r="G117" s="2185"/>
      <c r="H117" s="654" t="s">
        <v>16</v>
      </c>
      <c r="I117" s="780">
        <f>I116</f>
        <v>9</v>
      </c>
      <c r="J117" s="781">
        <f>J116</f>
        <v>16</v>
      </c>
      <c r="K117" s="781">
        <f>K116</f>
        <v>15.3</v>
      </c>
      <c r="L117" s="2081"/>
      <c r="M117" s="2082"/>
      <c r="N117" s="2082"/>
      <c r="O117" s="2082"/>
      <c r="P117" s="2083"/>
    </row>
    <row r="118" spans="1:16" s="101" customFormat="1" ht="23.25" customHeight="1">
      <c r="A118" s="652" t="s">
        <v>17</v>
      </c>
      <c r="B118" s="652" t="s">
        <v>34</v>
      </c>
      <c r="C118" s="652"/>
      <c r="D118" s="652"/>
      <c r="E118" s="652"/>
      <c r="F118" s="2219" t="s">
        <v>27</v>
      </c>
      <c r="G118" s="2219"/>
      <c r="H118" s="2219"/>
      <c r="I118" s="700">
        <f>SUM(I117)</f>
        <v>9</v>
      </c>
      <c r="J118" s="700">
        <f>SUM(J117)</f>
        <v>16</v>
      </c>
      <c r="K118" s="700">
        <f>SUM(K117)</f>
        <v>15.3</v>
      </c>
      <c r="L118" s="2084"/>
      <c r="M118" s="2085"/>
      <c r="N118" s="2085"/>
      <c r="O118" s="2085"/>
      <c r="P118" s="2086"/>
    </row>
    <row r="119" spans="1:16" s="101" customFormat="1" ht="23.25" customHeight="1">
      <c r="A119" s="652" t="s">
        <v>17</v>
      </c>
      <c r="B119" s="652" t="s">
        <v>19</v>
      </c>
      <c r="C119" s="2078" t="s">
        <v>399</v>
      </c>
      <c r="D119" s="2079"/>
      <c r="E119" s="2079"/>
      <c r="F119" s="2079"/>
      <c r="G119" s="2079"/>
      <c r="H119" s="2079"/>
      <c r="I119" s="2079"/>
      <c r="J119" s="2079"/>
      <c r="K119" s="2079"/>
      <c r="L119" s="2079"/>
      <c r="M119" s="2079"/>
      <c r="N119" s="2079"/>
      <c r="O119" s="2079"/>
      <c r="P119" s="2080"/>
    </row>
    <row r="120" spans="1:16" ht="189.75" customHeight="1">
      <c r="A120" s="2116" t="s">
        <v>17</v>
      </c>
      <c r="B120" s="2116" t="s">
        <v>19</v>
      </c>
      <c r="C120" s="2116" t="s">
        <v>11</v>
      </c>
      <c r="D120" s="2117"/>
      <c r="E120" s="2117"/>
      <c r="F120" s="2189" t="s">
        <v>227</v>
      </c>
      <c r="G120" s="2185" t="s">
        <v>224</v>
      </c>
      <c r="H120" s="711" t="s">
        <v>15</v>
      </c>
      <c r="I120" s="557">
        <v>5</v>
      </c>
      <c r="J120" s="557">
        <v>3</v>
      </c>
      <c r="K120" s="560">
        <v>3</v>
      </c>
      <c r="L120" s="782" t="s">
        <v>1438</v>
      </c>
      <c r="M120" s="783">
        <v>4</v>
      </c>
      <c r="N120" s="784">
        <v>5</v>
      </c>
      <c r="O120" s="713" t="s">
        <v>1439</v>
      </c>
      <c r="P120" s="785"/>
    </row>
    <row r="121" spans="1:16" ht="36.75" customHeight="1">
      <c r="A121" s="2116"/>
      <c r="B121" s="2116"/>
      <c r="C121" s="2116"/>
      <c r="D121" s="2117"/>
      <c r="E121" s="2117"/>
      <c r="F121" s="2189"/>
      <c r="G121" s="2185"/>
      <c r="H121" s="654" t="s">
        <v>16</v>
      </c>
      <c r="I121" s="775">
        <f>I120</f>
        <v>5</v>
      </c>
      <c r="J121" s="655">
        <f>J120</f>
        <v>3</v>
      </c>
      <c r="K121" s="655">
        <f>K120</f>
        <v>3</v>
      </c>
      <c r="L121" s="2081"/>
      <c r="M121" s="2082"/>
      <c r="N121" s="2082"/>
      <c r="O121" s="2082"/>
      <c r="P121" s="2083"/>
    </row>
    <row r="122" spans="1:16" s="101" customFormat="1" ht="23.25" customHeight="1">
      <c r="A122" s="652" t="s">
        <v>17</v>
      </c>
      <c r="B122" s="652" t="s">
        <v>19</v>
      </c>
      <c r="C122" s="652"/>
      <c r="D122" s="652"/>
      <c r="E122" s="652"/>
      <c r="F122" s="2219" t="s">
        <v>27</v>
      </c>
      <c r="G122" s="2219"/>
      <c r="H122" s="2219"/>
      <c r="I122" s="700">
        <f>SUM(I121)</f>
        <v>5</v>
      </c>
      <c r="J122" s="700">
        <f>SUM(J121)</f>
        <v>3</v>
      </c>
      <c r="K122" s="700">
        <f>SUM(K121)</f>
        <v>3</v>
      </c>
      <c r="L122" s="2084"/>
      <c r="M122" s="2085"/>
      <c r="N122" s="2085"/>
      <c r="O122" s="2085"/>
      <c r="P122" s="2086"/>
    </row>
    <row r="123" spans="1:16" s="101" customFormat="1" ht="23.25" customHeight="1">
      <c r="A123" s="652" t="s">
        <v>17</v>
      </c>
      <c r="B123" s="652" t="s">
        <v>21</v>
      </c>
      <c r="C123" s="652"/>
      <c r="D123" s="652"/>
      <c r="E123" s="652"/>
      <c r="F123" s="2087"/>
      <c r="G123" s="2088"/>
      <c r="H123" s="2088"/>
      <c r="I123" s="2088"/>
      <c r="J123" s="2088"/>
      <c r="K123" s="2088"/>
      <c r="L123" s="2088"/>
      <c r="M123" s="2088"/>
      <c r="N123" s="2088"/>
      <c r="O123" s="2088"/>
      <c r="P123" s="2089"/>
    </row>
    <row r="124" spans="1:16" ht="192.75" customHeight="1">
      <c r="A124" s="2116" t="s">
        <v>17</v>
      </c>
      <c r="B124" s="2116" t="s">
        <v>21</v>
      </c>
      <c r="C124" s="2116" t="s">
        <v>11</v>
      </c>
      <c r="D124" s="2117"/>
      <c r="E124" s="2117"/>
      <c r="F124" s="2189" t="s">
        <v>228</v>
      </c>
      <c r="G124" s="2185" t="s">
        <v>224</v>
      </c>
      <c r="H124" s="711" t="s">
        <v>15</v>
      </c>
      <c r="I124" s="557">
        <v>0.3</v>
      </c>
      <c r="J124" s="560">
        <v>0.3</v>
      </c>
      <c r="K124" s="560">
        <v>0.29</v>
      </c>
      <c r="L124" s="779" t="s">
        <v>400</v>
      </c>
      <c r="M124" s="786">
        <v>1</v>
      </c>
      <c r="N124" s="605">
        <v>1</v>
      </c>
      <c r="O124" s="779" t="s">
        <v>1440</v>
      </c>
      <c r="P124" s="787"/>
    </row>
    <row r="125" spans="1:16" ht="36.75" customHeight="1">
      <c r="A125" s="2116"/>
      <c r="B125" s="2116"/>
      <c r="C125" s="2116"/>
      <c r="D125" s="2117"/>
      <c r="E125" s="2117"/>
      <c r="F125" s="2189"/>
      <c r="G125" s="2185"/>
      <c r="H125" s="654" t="s">
        <v>16</v>
      </c>
      <c r="I125" s="775">
        <f>I124</f>
        <v>0.3</v>
      </c>
      <c r="J125" s="655">
        <f>J124</f>
        <v>0.3</v>
      </c>
      <c r="K125" s="655">
        <f>K124</f>
        <v>0.29</v>
      </c>
      <c r="L125" s="2090"/>
      <c r="M125" s="2091"/>
      <c r="N125" s="2091"/>
      <c r="O125" s="2091"/>
      <c r="P125" s="2092"/>
    </row>
    <row r="126" spans="1:16" s="101" customFormat="1" ht="27.75" customHeight="1">
      <c r="A126" s="652" t="s">
        <v>17</v>
      </c>
      <c r="B126" s="652" t="s">
        <v>21</v>
      </c>
      <c r="C126" s="652"/>
      <c r="D126" s="652"/>
      <c r="E126" s="652"/>
      <c r="F126" s="2219" t="s">
        <v>27</v>
      </c>
      <c r="G126" s="2219"/>
      <c r="H126" s="2219"/>
      <c r="I126" s="700">
        <f>SUM(I125)</f>
        <v>0.3</v>
      </c>
      <c r="J126" s="700">
        <f>SUM(J125)</f>
        <v>0.3</v>
      </c>
      <c r="K126" s="700">
        <f>SUM(K125)</f>
        <v>0.29</v>
      </c>
      <c r="L126" s="2084"/>
      <c r="M126" s="2085"/>
      <c r="N126" s="2085"/>
      <c r="O126" s="2085"/>
      <c r="P126" s="2086"/>
    </row>
    <row r="127" spans="1:16" s="101" customFormat="1" ht="27.75" customHeight="1">
      <c r="A127" s="651" t="s">
        <v>17</v>
      </c>
      <c r="B127" s="2225" t="s">
        <v>35</v>
      </c>
      <c r="C127" s="2225"/>
      <c r="D127" s="2225"/>
      <c r="E127" s="2225"/>
      <c r="F127" s="2225"/>
      <c r="G127" s="2225"/>
      <c r="H127" s="2225"/>
      <c r="I127" s="788">
        <f>SUM(I114+I118+I122+I126)</f>
        <v>20.3</v>
      </c>
      <c r="J127" s="788">
        <f>SUM(J114+J118+J122+J126)</f>
        <v>25.3</v>
      </c>
      <c r="K127" s="788">
        <f>SUM(K114+K118+K122+K126)</f>
        <v>24.27278</v>
      </c>
      <c r="L127" s="2099"/>
      <c r="M127" s="2100"/>
      <c r="N127" s="2100"/>
      <c r="O127" s="2100"/>
      <c r="P127" s="2101"/>
    </row>
    <row r="128" spans="1:16" s="101" customFormat="1" ht="27.75" customHeight="1">
      <c r="A128" s="2224" t="s">
        <v>45</v>
      </c>
      <c r="B128" s="2224"/>
      <c r="C128" s="2224"/>
      <c r="D128" s="2224"/>
      <c r="E128" s="2224"/>
      <c r="F128" s="2224"/>
      <c r="G128" s="2224"/>
      <c r="H128" s="2224"/>
      <c r="I128" s="789">
        <f>SUM(I109+I127)</f>
        <v>4105</v>
      </c>
      <c r="J128" s="789">
        <f>SUM(J109+J127)</f>
        <v>5549.2</v>
      </c>
      <c r="K128" s="789">
        <f>SUM(K109+K127)</f>
        <v>3249.19905</v>
      </c>
      <c r="L128" s="2074"/>
      <c r="M128" s="2075"/>
      <c r="N128" s="2075"/>
      <c r="O128" s="2075"/>
      <c r="P128" s="2076"/>
    </row>
    <row r="129" spans="1:16" ht="25.5" customHeight="1">
      <c r="A129" s="144"/>
      <c r="B129" s="144"/>
      <c r="C129" s="144"/>
      <c r="D129" s="144"/>
      <c r="E129" s="144"/>
      <c r="F129" s="144"/>
      <c r="G129" s="790"/>
      <c r="H129" s="144"/>
      <c r="I129" s="791"/>
      <c r="J129" s="791"/>
      <c r="K129" s="791"/>
      <c r="L129" s="144"/>
      <c r="M129" s="144"/>
      <c r="N129" s="144"/>
      <c r="O129" s="144"/>
      <c r="P129" s="144"/>
    </row>
    <row r="130" spans="2:16" ht="23.25" customHeight="1" hidden="1">
      <c r="B130" s="45"/>
      <c r="C130" s="45"/>
      <c r="D130" s="45"/>
      <c r="E130" s="45"/>
      <c r="F130" s="45"/>
      <c r="G130" s="118"/>
      <c r="H130" s="18" t="s">
        <v>15</v>
      </c>
      <c r="I130" s="25" t="e">
        <f>SUM(I18+I42+I70+#REF!+#REF!+I112+I116+I120+I124)</f>
        <v>#REF!</v>
      </c>
      <c r="J130" s="25" t="e">
        <f>SUM(J18+J42+J70+#REF!+#REF!+J112+J116+J120+J124)</f>
        <v>#REF!</v>
      </c>
      <c r="K130" s="25" t="e">
        <f>SUM(K18+K42+K70+#REF!+#REF!+K112+K116+K120+K124)</f>
        <v>#REF!</v>
      </c>
      <c r="L130" s="45"/>
      <c r="M130" s="45"/>
      <c r="N130" s="45"/>
      <c r="O130" s="45"/>
      <c r="P130" s="45"/>
    </row>
    <row r="131" spans="2:16" ht="21.75" customHeight="1" hidden="1">
      <c r="B131" s="47"/>
      <c r="C131" s="47"/>
      <c r="D131" s="47"/>
      <c r="E131" s="47"/>
      <c r="F131" s="47"/>
      <c r="G131" s="47"/>
      <c r="H131" s="119" t="s">
        <v>229</v>
      </c>
      <c r="I131" s="49" t="e">
        <f>SUM(I28+I41+I44+I46+#REF!+I58+I77+I79+I87+I89+I91+I95+I100+I104)</f>
        <v>#REF!</v>
      </c>
      <c r="J131" s="49" t="e">
        <f>SUM(J28+J41+J44+J46+#REF!+J58+J77+J79+J87+J89+J91+J95+J100+J104)</f>
        <v>#REF!</v>
      </c>
      <c r="K131" s="49" t="e">
        <f>SUM(K28+K41+K44+K46+#REF!+K58+K77+K79+K87+K89+K91+K95+K100+K104)</f>
        <v>#REF!</v>
      </c>
      <c r="L131" s="47"/>
      <c r="M131" s="47"/>
      <c r="N131" s="47"/>
      <c r="O131" s="47"/>
      <c r="P131" s="47"/>
    </row>
    <row r="132" spans="2:16" ht="24" customHeight="1" hidden="1">
      <c r="B132" s="47"/>
      <c r="C132" s="47"/>
      <c r="D132" s="47"/>
      <c r="E132" s="47"/>
      <c r="F132" s="47"/>
      <c r="G132" s="47"/>
      <c r="H132" s="119" t="s">
        <v>230</v>
      </c>
      <c r="I132" s="49" t="e">
        <f>SUM(I19+I47+I50+#REF!)</f>
        <v>#REF!</v>
      </c>
      <c r="J132" s="49" t="e">
        <f>SUM(J19+J47+J50+#REF!)</f>
        <v>#REF!</v>
      </c>
      <c r="K132" s="49" t="e">
        <f>SUM(K19+K47+K50+#REF!)</f>
        <v>#REF!</v>
      </c>
      <c r="L132" s="47"/>
      <c r="M132" s="47"/>
      <c r="N132" s="47"/>
      <c r="O132" s="47"/>
      <c r="P132" s="47"/>
    </row>
    <row r="133" spans="2:16" ht="21" customHeight="1" hidden="1">
      <c r="B133" s="47"/>
      <c r="C133" s="47"/>
      <c r="D133" s="47"/>
      <c r="E133" s="47"/>
      <c r="F133" s="47"/>
      <c r="G133" s="47"/>
      <c r="H133" s="119" t="s">
        <v>42</v>
      </c>
      <c r="I133" s="49">
        <f>SUM(I75)</f>
        <v>25</v>
      </c>
      <c r="J133" s="49">
        <f>SUM(J75)</f>
        <v>25</v>
      </c>
      <c r="K133" s="49">
        <f>SUM(K75)</f>
        <v>23.9</v>
      </c>
      <c r="L133" s="47"/>
      <c r="M133" s="47"/>
      <c r="N133" s="47"/>
      <c r="O133" s="47"/>
      <c r="P133" s="47"/>
    </row>
    <row r="134" spans="2:16" ht="23.25" customHeight="1" hidden="1">
      <c r="B134" s="47"/>
      <c r="C134" s="47"/>
      <c r="D134" s="47"/>
      <c r="E134" s="47"/>
      <c r="F134" s="47"/>
      <c r="G134" s="47"/>
      <c r="H134" s="119" t="s">
        <v>41</v>
      </c>
      <c r="I134" s="49">
        <f>SUM(I73)</f>
        <v>2.5</v>
      </c>
      <c r="J134" s="49">
        <f>SUM(J73)</f>
        <v>2.5</v>
      </c>
      <c r="K134" s="49">
        <f>SUM(K73)</f>
        <v>0</v>
      </c>
      <c r="L134" s="47"/>
      <c r="M134" s="47"/>
      <c r="N134" s="47"/>
      <c r="O134" s="47"/>
      <c r="P134" s="47"/>
    </row>
    <row r="135" spans="2:16" ht="23.25" customHeight="1" hidden="1">
      <c r="B135" s="47"/>
      <c r="C135" s="47"/>
      <c r="D135" s="47"/>
      <c r="E135" s="47"/>
      <c r="F135" s="47"/>
      <c r="G135" s="47"/>
      <c r="H135" s="119" t="s">
        <v>33</v>
      </c>
      <c r="I135" s="49" t="e">
        <f>SUM(#REF!+#REF!)</f>
        <v>#REF!</v>
      </c>
      <c r="J135" s="49" t="e">
        <f>SUM(#REF!+#REF!)</f>
        <v>#REF!</v>
      </c>
      <c r="K135" s="49" t="e">
        <f>SUM(#REF!+#REF!)</f>
        <v>#REF!</v>
      </c>
      <c r="L135" s="47"/>
      <c r="M135" s="47"/>
      <c r="N135" s="47"/>
      <c r="O135" s="47"/>
      <c r="P135" s="47"/>
    </row>
    <row r="136" spans="8:11" ht="24.75" customHeight="1" hidden="1">
      <c r="H136" s="120" t="s">
        <v>46</v>
      </c>
      <c r="I136" s="121" t="e">
        <f>SUM(I130:I135)</f>
        <v>#REF!</v>
      </c>
      <c r="J136" s="121" t="e">
        <f>SUM(J130:J135)</f>
        <v>#REF!</v>
      </c>
      <c r="K136" s="121" t="e">
        <f>SUM(K130:K135)</f>
        <v>#REF!</v>
      </c>
    </row>
    <row r="137" ht="33" customHeight="1"/>
    <row r="138" ht="33" customHeight="1"/>
    <row r="139" ht="33" customHeight="1"/>
    <row r="140" ht="33" customHeight="1"/>
    <row r="141" ht="33" customHeight="1"/>
    <row r="142" ht="33" customHeight="1"/>
    <row r="143" ht="33" customHeight="1"/>
    <row r="144" ht="33" customHeight="1"/>
    <row r="145" ht="33" customHeight="1"/>
    <row r="146" ht="22.5" customHeight="1"/>
    <row r="147" ht="22.5" customHeight="1"/>
  </sheetData>
  <sheetProtection/>
  <mergeCells count="375">
    <mergeCell ref="C108:H108"/>
    <mergeCell ref="L38:P38"/>
    <mergeCell ref="H41:H42"/>
    <mergeCell ref="I41:I42"/>
    <mergeCell ref="L84:P84"/>
    <mergeCell ref="J41:J42"/>
    <mergeCell ref="K41:K42"/>
    <mergeCell ref="P41:P42"/>
    <mergeCell ref="L39:P39"/>
    <mergeCell ref="C39:H39"/>
    <mergeCell ref="L13:L15"/>
    <mergeCell ref="M13:M15"/>
    <mergeCell ref="N13:N15"/>
    <mergeCell ref="O13:O15"/>
    <mergeCell ref="D34:H34"/>
    <mergeCell ref="F27:G27"/>
    <mergeCell ref="G28:G30"/>
    <mergeCell ref="F31:F33"/>
    <mergeCell ref="G31:G33"/>
    <mergeCell ref="E31:E33"/>
    <mergeCell ref="P13:P15"/>
    <mergeCell ref="P28:P29"/>
    <mergeCell ref="E17:P17"/>
    <mergeCell ref="D17:D27"/>
    <mergeCell ref="C13:C34"/>
    <mergeCell ref="L31:L32"/>
    <mergeCell ref="M31:M32"/>
    <mergeCell ref="N31:N32"/>
    <mergeCell ref="O31:O32"/>
    <mergeCell ref="P31:P32"/>
    <mergeCell ref="A13:A34"/>
    <mergeCell ref="B13:B34"/>
    <mergeCell ref="L16:P16"/>
    <mergeCell ref="A37:A38"/>
    <mergeCell ref="B37:B38"/>
    <mergeCell ref="C37:C38"/>
    <mergeCell ref="D37:D38"/>
    <mergeCell ref="E37:E38"/>
    <mergeCell ref="F37:F38"/>
    <mergeCell ref="G37:G38"/>
    <mergeCell ref="M46:M48"/>
    <mergeCell ref="N46:N48"/>
    <mergeCell ref="L46:L48"/>
    <mergeCell ref="F41:F43"/>
    <mergeCell ref="G41:G43"/>
    <mergeCell ref="E41:E43"/>
    <mergeCell ref="J47:J48"/>
    <mergeCell ref="K47:K48"/>
    <mergeCell ref="L43:P43"/>
    <mergeCell ref="L45:P45"/>
    <mergeCell ref="L80:P80"/>
    <mergeCell ref="E70:E76"/>
    <mergeCell ref="O81:O83"/>
    <mergeCell ref="P81:P83"/>
    <mergeCell ref="L70:L73"/>
    <mergeCell ref="M70:M73"/>
    <mergeCell ref="N70:N73"/>
    <mergeCell ref="O70:O75"/>
    <mergeCell ref="L76:P76"/>
    <mergeCell ref="L78:P78"/>
    <mergeCell ref="M65:M66"/>
    <mergeCell ref="N65:N66"/>
    <mergeCell ref="A77:A78"/>
    <mergeCell ref="B77:B78"/>
    <mergeCell ref="E56:E57"/>
    <mergeCell ref="E60:E62"/>
    <mergeCell ref="A58:A59"/>
    <mergeCell ref="B58:B59"/>
    <mergeCell ref="C58:C59"/>
    <mergeCell ref="A65:A67"/>
    <mergeCell ref="D65:D67"/>
    <mergeCell ref="E65:E67"/>
    <mergeCell ref="B65:B67"/>
    <mergeCell ref="C60:C62"/>
    <mergeCell ref="D60:D62"/>
    <mergeCell ref="A56:A57"/>
    <mergeCell ref="B56:B57"/>
    <mergeCell ref="C56:C57"/>
    <mergeCell ref="D56:D57"/>
    <mergeCell ref="D58:D59"/>
    <mergeCell ref="F120:F121"/>
    <mergeCell ref="F52:F53"/>
    <mergeCell ref="A70:A76"/>
    <mergeCell ref="A52:A53"/>
    <mergeCell ref="B52:B53"/>
    <mergeCell ref="C52:C53"/>
    <mergeCell ref="D52:D53"/>
    <mergeCell ref="C65:C67"/>
    <mergeCell ref="A60:A62"/>
    <mergeCell ref="B60:B62"/>
    <mergeCell ref="A128:H128"/>
    <mergeCell ref="F124:F125"/>
    <mergeCell ref="G124:G125"/>
    <mergeCell ref="F126:H126"/>
    <mergeCell ref="B127:H127"/>
    <mergeCell ref="E124:E125"/>
    <mergeCell ref="L118:P118"/>
    <mergeCell ref="F122:H122"/>
    <mergeCell ref="A124:A125"/>
    <mergeCell ref="B124:B125"/>
    <mergeCell ref="C124:C125"/>
    <mergeCell ref="D124:D125"/>
    <mergeCell ref="F118:H118"/>
    <mergeCell ref="A120:A121"/>
    <mergeCell ref="B120:B121"/>
    <mergeCell ref="C120:C121"/>
    <mergeCell ref="G120:G121"/>
    <mergeCell ref="A116:A117"/>
    <mergeCell ref="B116:B117"/>
    <mergeCell ref="C116:C117"/>
    <mergeCell ref="D116:D117"/>
    <mergeCell ref="F116:F117"/>
    <mergeCell ref="G116:G117"/>
    <mergeCell ref="E116:E117"/>
    <mergeCell ref="E120:E121"/>
    <mergeCell ref="D120:D121"/>
    <mergeCell ref="A112:A113"/>
    <mergeCell ref="B112:B113"/>
    <mergeCell ref="C112:C113"/>
    <mergeCell ref="D112:D113"/>
    <mergeCell ref="F112:F113"/>
    <mergeCell ref="G112:G113"/>
    <mergeCell ref="E112:E113"/>
    <mergeCell ref="O24:O25"/>
    <mergeCell ref="O41:O42"/>
    <mergeCell ref="O46:O48"/>
    <mergeCell ref="O91:O92"/>
    <mergeCell ref="F114:H114"/>
    <mergeCell ref="L117:P117"/>
    <mergeCell ref="B109:H109"/>
    <mergeCell ref="G106:G107"/>
    <mergeCell ref="E106:E107"/>
    <mergeCell ref="L107:P107"/>
    <mergeCell ref="L108:P108"/>
    <mergeCell ref="F104:F105"/>
    <mergeCell ref="G104:G105"/>
    <mergeCell ref="A106:A107"/>
    <mergeCell ref="B106:B107"/>
    <mergeCell ref="C106:C107"/>
    <mergeCell ref="D106:D107"/>
    <mergeCell ref="F106:F107"/>
    <mergeCell ref="A104:A105"/>
    <mergeCell ref="B104:B105"/>
    <mergeCell ref="C104:C105"/>
    <mergeCell ref="D104:D105"/>
    <mergeCell ref="A100:A101"/>
    <mergeCell ref="B100:B101"/>
    <mergeCell ref="C100:C101"/>
    <mergeCell ref="D100:D101"/>
    <mergeCell ref="F100:F101"/>
    <mergeCell ref="E104:E105"/>
    <mergeCell ref="F103:P103"/>
    <mergeCell ref="L105:N105"/>
    <mergeCell ref="O105:P105"/>
    <mergeCell ref="A97:A98"/>
    <mergeCell ref="B97:B98"/>
    <mergeCell ref="C97:C98"/>
    <mergeCell ref="D97:D98"/>
    <mergeCell ref="F97:F98"/>
    <mergeCell ref="G97:G98"/>
    <mergeCell ref="E97:E98"/>
    <mergeCell ref="A95:A96"/>
    <mergeCell ref="B95:B96"/>
    <mergeCell ref="C95:C96"/>
    <mergeCell ref="D95:D96"/>
    <mergeCell ref="F95:F96"/>
    <mergeCell ref="G95:G96"/>
    <mergeCell ref="J91:J92"/>
    <mergeCell ref="K91:K92"/>
    <mergeCell ref="L102:P102"/>
    <mergeCell ref="E95:E96"/>
    <mergeCell ref="F102:H102"/>
    <mergeCell ref="L101:P101"/>
    <mergeCell ref="P91:P92"/>
    <mergeCell ref="G100:G101"/>
    <mergeCell ref="E100:E101"/>
    <mergeCell ref="H91:H92"/>
    <mergeCell ref="A91:A93"/>
    <mergeCell ref="B91:B93"/>
    <mergeCell ref="C91:C93"/>
    <mergeCell ref="D91:D93"/>
    <mergeCell ref="F91:F93"/>
    <mergeCell ref="G91:G93"/>
    <mergeCell ref="E91:E93"/>
    <mergeCell ref="A81:A84"/>
    <mergeCell ref="A89:A90"/>
    <mergeCell ref="B89:B90"/>
    <mergeCell ref="C89:C90"/>
    <mergeCell ref="D89:D90"/>
    <mergeCell ref="F89:F90"/>
    <mergeCell ref="E87:E88"/>
    <mergeCell ref="E89:E90"/>
    <mergeCell ref="A87:A88"/>
    <mergeCell ref="B87:B88"/>
    <mergeCell ref="B81:B84"/>
    <mergeCell ref="C81:C84"/>
    <mergeCell ref="D81:D84"/>
    <mergeCell ref="F81:F84"/>
    <mergeCell ref="G81:G84"/>
    <mergeCell ref="F85:H85"/>
    <mergeCell ref="E81:E84"/>
    <mergeCell ref="A79:A80"/>
    <mergeCell ref="B79:B80"/>
    <mergeCell ref="C79:C80"/>
    <mergeCell ref="D79:D80"/>
    <mergeCell ref="F79:F80"/>
    <mergeCell ref="G79:G80"/>
    <mergeCell ref="E79:E80"/>
    <mergeCell ref="C77:C78"/>
    <mergeCell ref="D77:D78"/>
    <mergeCell ref="F77:F78"/>
    <mergeCell ref="G77:G78"/>
    <mergeCell ref="E77:E78"/>
    <mergeCell ref="B70:B76"/>
    <mergeCell ref="C70:C76"/>
    <mergeCell ref="D70:D76"/>
    <mergeCell ref="F70:F76"/>
    <mergeCell ref="G70:G76"/>
    <mergeCell ref="F58:F59"/>
    <mergeCell ref="A50:A51"/>
    <mergeCell ref="B50:B51"/>
    <mergeCell ref="C50:C51"/>
    <mergeCell ref="D50:D51"/>
    <mergeCell ref="F50:F51"/>
    <mergeCell ref="C55:P55"/>
    <mergeCell ref="G52:G53"/>
    <mergeCell ref="E50:E51"/>
    <mergeCell ref="A46:A49"/>
    <mergeCell ref="B46:B49"/>
    <mergeCell ref="C46:C49"/>
    <mergeCell ref="D46:D49"/>
    <mergeCell ref="F46:F49"/>
    <mergeCell ref="G46:G49"/>
    <mergeCell ref="E46:E49"/>
    <mergeCell ref="A44:A45"/>
    <mergeCell ref="B44:B45"/>
    <mergeCell ref="C44:C45"/>
    <mergeCell ref="D44:D45"/>
    <mergeCell ref="F44:F45"/>
    <mergeCell ref="G44:G45"/>
    <mergeCell ref="E44:E45"/>
    <mergeCell ref="L36:P36"/>
    <mergeCell ref="L33:P33"/>
    <mergeCell ref="D41:D43"/>
    <mergeCell ref="L34:P34"/>
    <mergeCell ref="C54:H54"/>
    <mergeCell ref="E52:E53"/>
    <mergeCell ref="C40:P40"/>
    <mergeCell ref="I47:I48"/>
    <mergeCell ref="G50:G51"/>
    <mergeCell ref="H47:H48"/>
    <mergeCell ref="A35:A36"/>
    <mergeCell ref="B35:B36"/>
    <mergeCell ref="C35:C36"/>
    <mergeCell ref="D35:D36"/>
    <mergeCell ref="A41:A43"/>
    <mergeCell ref="B41:B43"/>
    <mergeCell ref="C41:C43"/>
    <mergeCell ref="D28:D30"/>
    <mergeCell ref="F28:F30"/>
    <mergeCell ref="E28:E30"/>
    <mergeCell ref="G35:G36"/>
    <mergeCell ref="E35:E36"/>
    <mergeCell ref="D31:D33"/>
    <mergeCell ref="F35:F36"/>
    <mergeCell ref="P8:P10"/>
    <mergeCell ref="P18:P19"/>
    <mergeCell ref="E24:E26"/>
    <mergeCell ref="F24:F26"/>
    <mergeCell ref="G18:G20"/>
    <mergeCell ref="O18:O19"/>
    <mergeCell ref="G21:G23"/>
    <mergeCell ref="G24:G26"/>
    <mergeCell ref="L21:L22"/>
    <mergeCell ref="E21:E23"/>
    <mergeCell ref="F5:O5"/>
    <mergeCell ref="F6:O6"/>
    <mergeCell ref="L8:N8"/>
    <mergeCell ref="O8:O10"/>
    <mergeCell ref="N9:N10"/>
    <mergeCell ref="J9:J10"/>
    <mergeCell ref="I8:K8"/>
    <mergeCell ref="L9:L10"/>
    <mergeCell ref="M9:M10"/>
    <mergeCell ref="K9:K10"/>
    <mergeCell ref="M24:M25"/>
    <mergeCell ref="N24:N25"/>
    <mergeCell ref="A8:A10"/>
    <mergeCell ref="B8:B10"/>
    <mergeCell ref="E8:E10"/>
    <mergeCell ref="F8:F10"/>
    <mergeCell ref="G8:G10"/>
    <mergeCell ref="H8:H10"/>
    <mergeCell ref="C8:C10"/>
    <mergeCell ref="D8:D10"/>
    <mergeCell ref="B11:P11"/>
    <mergeCell ref="L20:P20"/>
    <mergeCell ref="L18:L19"/>
    <mergeCell ref="M18:M19"/>
    <mergeCell ref="M21:M22"/>
    <mergeCell ref="N21:N22"/>
    <mergeCell ref="O21:O22"/>
    <mergeCell ref="N18:N19"/>
    <mergeCell ref="F21:F23"/>
    <mergeCell ref="E18:E20"/>
    <mergeCell ref="L26:P26"/>
    <mergeCell ref="F18:F20"/>
    <mergeCell ref="E13:F16"/>
    <mergeCell ref="G13:G16"/>
    <mergeCell ref="C12:P12"/>
    <mergeCell ref="D13:D16"/>
    <mergeCell ref="P21:P22"/>
    <mergeCell ref="P24:P25"/>
    <mergeCell ref="L23:P23"/>
    <mergeCell ref="L24:L25"/>
    <mergeCell ref="L27:P27"/>
    <mergeCell ref="L30:P30"/>
    <mergeCell ref="P46:P48"/>
    <mergeCell ref="P65:P66"/>
    <mergeCell ref="P70:P75"/>
    <mergeCell ref="L49:P49"/>
    <mergeCell ref="L51:P51"/>
    <mergeCell ref="L53:P53"/>
    <mergeCell ref="L54:P54"/>
    <mergeCell ref="L57:P57"/>
    <mergeCell ref="C64:P64"/>
    <mergeCell ref="G56:G57"/>
    <mergeCell ref="L59:P59"/>
    <mergeCell ref="L63:P63"/>
    <mergeCell ref="O60:O61"/>
    <mergeCell ref="P60:P61"/>
    <mergeCell ref="L62:P62"/>
    <mergeCell ref="G60:G62"/>
    <mergeCell ref="E58:E59"/>
    <mergeCell ref="F56:F57"/>
    <mergeCell ref="G87:G88"/>
    <mergeCell ref="F60:F62"/>
    <mergeCell ref="G58:G59"/>
    <mergeCell ref="L67:P67"/>
    <mergeCell ref="L68:P68"/>
    <mergeCell ref="C69:P69"/>
    <mergeCell ref="F63:H63"/>
    <mergeCell ref="G65:G67"/>
    <mergeCell ref="O65:O66"/>
    <mergeCell ref="F65:F67"/>
    <mergeCell ref="C115:P115"/>
    <mergeCell ref="C68:H68"/>
    <mergeCell ref="L65:L66"/>
    <mergeCell ref="L85:P85"/>
    <mergeCell ref="C86:P86"/>
    <mergeCell ref="L88:P88"/>
    <mergeCell ref="G89:G90"/>
    <mergeCell ref="C87:C88"/>
    <mergeCell ref="D87:D88"/>
    <mergeCell ref="F87:F88"/>
    <mergeCell ref="L93:P93"/>
    <mergeCell ref="L96:P96"/>
    <mergeCell ref="L98:P98"/>
    <mergeCell ref="L99:P99"/>
    <mergeCell ref="L127:P127"/>
    <mergeCell ref="I91:I92"/>
    <mergeCell ref="B110:P110"/>
    <mergeCell ref="C111:P111"/>
    <mergeCell ref="L113:P113"/>
    <mergeCell ref="L114:P114"/>
    <mergeCell ref="L128:P128"/>
    <mergeCell ref="I9:I10"/>
    <mergeCell ref="C119:P119"/>
    <mergeCell ref="L121:P121"/>
    <mergeCell ref="L122:P122"/>
    <mergeCell ref="F123:P123"/>
    <mergeCell ref="L125:P125"/>
    <mergeCell ref="L126:P126"/>
    <mergeCell ref="L109:P109"/>
    <mergeCell ref="L90:P90"/>
  </mergeCells>
  <printOptions/>
  <pageMargins left="0.2362204724409449" right="0.2362204724409449" top="0.35433070866141736"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AK258"/>
  <sheetViews>
    <sheetView zoomScale="93" zoomScaleNormal="93" zoomScalePageLayoutView="0" workbookViewId="0" topLeftCell="A1">
      <selection activeCell="AE11" sqref="AE11"/>
    </sheetView>
  </sheetViews>
  <sheetFormatPr defaultColWidth="9.00390625" defaultRowHeight="12.75"/>
  <cols>
    <col min="1" max="1" width="4.00390625" style="123" customWidth="1"/>
    <col min="2" max="2" width="3.8515625" style="123" customWidth="1"/>
    <col min="3" max="3" width="5.28125" style="127" customWidth="1"/>
    <col min="4" max="4" width="4.57421875" style="127" customWidth="1"/>
    <col min="5" max="5" width="16.28125" style="128" customWidth="1"/>
    <col min="6" max="6" width="9.28125" style="129" customWidth="1"/>
    <col min="7" max="7" width="9.00390625" style="129" customWidth="1"/>
    <col min="8" max="8" width="9.00390625" style="130" customWidth="1"/>
    <col min="9" max="9" width="8.421875" style="130" customWidth="1"/>
    <col min="10" max="10" width="10.140625" style="133" customWidth="1"/>
    <col min="11" max="11" width="12.28125" style="133" hidden="1" customWidth="1"/>
    <col min="12" max="12" width="26.140625" style="320" customWidth="1"/>
    <col min="13" max="13" width="7.8515625" style="132" customWidth="1"/>
    <col min="14" max="14" width="7.57421875" style="132" customWidth="1"/>
    <col min="15" max="15" width="7.00390625" style="132" customWidth="1"/>
    <col min="16" max="16" width="25.421875" style="321" customWidth="1"/>
    <col min="17" max="17" width="27.57421875" style="125" customWidth="1"/>
    <col min="18" max="18" width="9.00390625" style="123" customWidth="1"/>
    <col min="19" max="24" width="0" style="123" hidden="1" customWidth="1"/>
    <col min="25" max="16384" width="9.00390625" style="123" customWidth="1"/>
  </cols>
  <sheetData>
    <row r="1" spans="10:17" ht="15">
      <c r="J1" s="3567"/>
      <c r="Q1" s="125" t="s">
        <v>1717</v>
      </c>
    </row>
    <row r="2" spans="10:17" ht="15">
      <c r="J2" s="3567"/>
      <c r="Q2" s="125" t="s">
        <v>1718</v>
      </c>
    </row>
    <row r="3" spans="10:17" ht="15">
      <c r="J3" s="3567"/>
      <c r="Q3" s="125" t="s">
        <v>1721</v>
      </c>
    </row>
    <row r="4" spans="10:17" ht="15">
      <c r="J4" s="3567"/>
      <c r="Q4" s="125" t="s">
        <v>1723</v>
      </c>
    </row>
    <row r="5" spans="1:20" ht="23.25" customHeight="1">
      <c r="A5" s="2447" t="s">
        <v>1441</v>
      </c>
      <c r="B5" s="2447"/>
      <c r="C5" s="2447"/>
      <c r="D5" s="2447"/>
      <c r="E5" s="2447"/>
      <c r="F5" s="2447"/>
      <c r="G5" s="2447"/>
      <c r="H5" s="2447"/>
      <c r="I5" s="2447"/>
      <c r="J5" s="2447"/>
      <c r="K5" s="2447"/>
      <c r="L5" s="2447"/>
      <c r="M5" s="2447"/>
      <c r="N5" s="2447"/>
      <c r="O5" s="2447"/>
      <c r="P5" s="2447"/>
      <c r="Q5" s="122"/>
      <c r="R5" s="122"/>
      <c r="S5" s="122"/>
      <c r="T5" s="122"/>
    </row>
    <row r="6" spans="1:20" ht="19.5" customHeight="1">
      <c r="A6" s="2448" t="s">
        <v>231</v>
      </c>
      <c r="B6" s="2448"/>
      <c r="C6" s="2448"/>
      <c r="D6" s="2448"/>
      <c r="E6" s="2448"/>
      <c r="F6" s="2448"/>
      <c r="G6" s="2448"/>
      <c r="H6" s="2448"/>
      <c r="I6" s="2448"/>
      <c r="J6" s="2448"/>
      <c r="K6" s="2448"/>
      <c r="L6" s="2448"/>
      <c r="M6" s="2448"/>
      <c r="N6" s="2448"/>
      <c r="O6" s="2448"/>
      <c r="P6" s="2448"/>
      <c r="Q6" s="122"/>
      <c r="R6" s="122"/>
      <c r="S6" s="122"/>
      <c r="T6" s="122"/>
    </row>
    <row r="7" spans="1:20" ht="24" customHeight="1">
      <c r="A7" s="2448" t="s">
        <v>1442</v>
      </c>
      <c r="B7" s="2448"/>
      <c r="C7" s="2448"/>
      <c r="D7" s="2448"/>
      <c r="E7" s="2448"/>
      <c r="F7" s="2448"/>
      <c r="G7" s="2448"/>
      <c r="H7" s="2448"/>
      <c r="I7" s="2448"/>
      <c r="J7" s="2448"/>
      <c r="K7" s="2448"/>
      <c r="L7" s="2448"/>
      <c r="M7" s="2448"/>
      <c r="N7" s="2448"/>
      <c r="O7" s="2448"/>
      <c r="P7" s="2448"/>
      <c r="Q7" s="122"/>
      <c r="R7" s="122"/>
      <c r="S7" s="122"/>
      <c r="T7" s="122"/>
    </row>
    <row r="8" spans="1:17" ht="23.25" customHeight="1">
      <c r="A8" s="2166" t="s">
        <v>0</v>
      </c>
      <c r="B8" s="2168" t="s">
        <v>1</v>
      </c>
      <c r="C8" s="2168" t="s">
        <v>2</v>
      </c>
      <c r="D8" s="2168" t="s">
        <v>2</v>
      </c>
      <c r="E8" s="2122" t="s">
        <v>3</v>
      </c>
      <c r="F8" s="2166" t="s">
        <v>4</v>
      </c>
      <c r="G8" s="2166" t="s">
        <v>5</v>
      </c>
      <c r="H8" s="2450" t="s">
        <v>450</v>
      </c>
      <c r="I8" s="2450"/>
      <c r="J8" s="2450"/>
      <c r="K8" s="2450"/>
      <c r="L8" s="2173" t="s">
        <v>6</v>
      </c>
      <c r="M8" s="2173"/>
      <c r="N8" s="2173"/>
      <c r="O8" s="2173"/>
      <c r="P8" s="2172" t="s">
        <v>582</v>
      </c>
      <c r="Q8" s="2171" t="s">
        <v>7</v>
      </c>
    </row>
    <row r="9" spans="1:17" ht="35.25" customHeight="1">
      <c r="A9" s="2166"/>
      <c r="B9" s="2168"/>
      <c r="C9" s="2168"/>
      <c r="D9" s="2168"/>
      <c r="E9" s="2122"/>
      <c r="F9" s="2166"/>
      <c r="G9" s="2166"/>
      <c r="H9" s="2468" t="s">
        <v>667</v>
      </c>
      <c r="I9" s="2468" t="s">
        <v>668</v>
      </c>
      <c r="J9" s="2468" t="s">
        <v>669</v>
      </c>
      <c r="K9" s="2452" t="s">
        <v>232</v>
      </c>
      <c r="L9" s="2173" t="s">
        <v>644</v>
      </c>
      <c r="M9" s="2172" t="s">
        <v>619</v>
      </c>
      <c r="N9" s="2174" t="s">
        <v>9</v>
      </c>
      <c r="O9" s="2174" t="s">
        <v>10</v>
      </c>
      <c r="P9" s="2467"/>
      <c r="Q9" s="2171"/>
    </row>
    <row r="10" spans="1:17" ht="137.25" customHeight="1">
      <c r="A10" s="2167"/>
      <c r="B10" s="2169"/>
      <c r="C10" s="2169"/>
      <c r="D10" s="2169"/>
      <c r="E10" s="2253"/>
      <c r="F10" s="2167"/>
      <c r="G10" s="2167"/>
      <c r="H10" s="2469"/>
      <c r="I10" s="2469"/>
      <c r="J10" s="2469"/>
      <c r="K10" s="2453"/>
      <c r="L10" s="2175"/>
      <c r="M10" s="2467"/>
      <c r="N10" s="2449"/>
      <c r="O10" s="2449"/>
      <c r="P10" s="2467"/>
      <c r="Q10" s="2172"/>
    </row>
    <row r="11" spans="1:17" s="561" customFormat="1" ht="19.5" customHeight="1">
      <c r="A11" s="2456" t="s">
        <v>73</v>
      </c>
      <c r="B11" s="2457"/>
      <c r="C11" s="2457"/>
      <c r="D11" s="2457"/>
      <c r="E11" s="2457"/>
      <c r="F11" s="2457"/>
      <c r="G11" s="2457"/>
      <c r="H11" s="2457"/>
      <c r="I11" s="2457"/>
      <c r="J11" s="2457"/>
      <c r="K11" s="2457"/>
      <c r="L11" s="2457"/>
      <c r="M11" s="2457"/>
      <c r="N11" s="2457"/>
      <c r="O11" s="2457"/>
      <c r="P11" s="2457"/>
      <c r="Q11" s="2458"/>
    </row>
    <row r="12" spans="1:17" s="561" customFormat="1" ht="21.75" customHeight="1">
      <c r="A12" s="2512" t="s">
        <v>1443</v>
      </c>
      <c r="B12" s="2513"/>
      <c r="C12" s="2513"/>
      <c r="D12" s="2513"/>
      <c r="E12" s="2513"/>
      <c r="F12" s="2513"/>
      <c r="G12" s="2513"/>
      <c r="H12" s="2513"/>
      <c r="I12" s="2513"/>
      <c r="J12" s="2513"/>
      <c r="K12" s="2513"/>
      <c r="L12" s="2513"/>
      <c r="M12" s="2513"/>
      <c r="N12" s="2513"/>
      <c r="O12" s="2513"/>
      <c r="P12" s="2513"/>
      <c r="Q12" s="2514"/>
    </row>
    <row r="13" spans="1:17" ht="25.5" customHeight="1">
      <c r="A13" s="636" t="s">
        <v>11</v>
      </c>
      <c r="B13" s="2451" t="s">
        <v>1711</v>
      </c>
      <c r="C13" s="2451"/>
      <c r="D13" s="2451"/>
      <c r="E13" s="2451"/>
      <c r="F13" s="2451"/>
      <c r="G13" s="2451"/>
      <c r="H13" s="2451"/>
      <c r="I13" s="2451"/>
      <c r="J13" s="2451"/>
      <c r="K13" s="2451"/>
      <c r="L13" s="2451"/>
      <c r="M13" s="2451"/>
      <c r="N13" s="2451"/>
      <c r="O13" s="2451"/>
      <c r="P13" s="2451"/>
      <c r="Q13" s="2451"/>
    </row>
    <row r="14" spans="1:17" ht="19.5" customHeight="1">
      <c r="A14" s="796" t="s">
        <v>11</v>
      </c>
      <c r="B14" s="1041" t="s">
        <v>11</v>
      </c>
      <c r="C14" s="2314" t="s">
        <v>233</v>
      </c>
      <c r="D14" s="2315"/>
      <c r="E14" s="2315"/>
      <c r="F14" s="2315"/>
      <c r="G14" s="2315"/>
      <c r="H14" s="2315"/>
      <c r="I14" s="2315"/>
      <c r="J14" s="2315"/>
      <c r="K14" s="2315"/>
      <c r="L14" s="2315"/>
      <c r="M14" s="2315"/>
      <c r="N14" s="2315"/>
      <c r="O14" s="2315"/>
      <c r="P14" s="2315"/>
      <c r="Q14" s="2316"/>
    </row>
    <row r="15" spans="1:23" ht="30.75" customHeight="1">
      <c r="A15" s="2339" t="s">
        <v>11</v>
      </c>
      <c r="B15" s="2465" t="s">
        <v>11</v>
      </c>
      <c r="C15" s="2466" t="s">
        <v>11</v>
      </c>
      <c r="D15" s="2500"/>
      <c r="E15" s="2176" t="s">
        <v>1444</v>
      </c>
      <c r="F15" s="2509" t="s">
        <v>410</v>
      </c>
      <c r="G15" s="1048" t="s">
        <v>15</v>
      </c>
      <c r="H15" s="1049">
        <v>5016.2</v>
      </c>
      <c r="I15" s="1049">
        <v>4768.2</v>
      </c>
      <c r="J15" s="665">
        <v>4484.1</v>
      </c>
      <c r="K15" s="633"/>
      <c r="L15" s="2152" t="s">
        <v>1446</v>
      </c>
      <c r="M15" s="2515" t="s">
        <v>641</v>
      </c>
      <c r="N15" s="2515">
        <v>100</v>
      </c>
      <c r="O15" s="2516">
        <v>94</v>
      </c>
      <c r="P15" s="2517"/>
      <c r="Q15" s="2517"/>
      <c r="T15" s="123">
        <v>92.2</v>
      </c>
      <c r="U15" s="123">
        <v>145.6</v>
      </c>
      <c r="V15" s="123">
        <v>43.2</v>
      </c>
      <c r="W15" s="123">
        <v>4488.3</v>
      </c>
    </row>
    <row r="16" spans="1:17" ht="86.25" customHeight="1">
      <c r="A16" s="2472"/>
      <c r="B16" s="2465"/>
      <c r="C16" s="2466"/>
      <c r="D16" s="2500"/>
      <c r="E16" s="2176"/>
      <c r="F16" s="2509"/>
      <c r="G16" s="1048" t="s">
        <v>1445</v>
      </c>
      <c r="H16" s="1050"/>
      <c r="I16" s="1050">
        <v>250</v>
      </c>
      <c r="J16" s="665">
        <v>30.1</v>
      </c>
      <c r="K16" s="633"/>
      <c r="L16" s="2152"/>
      <c r="M16" s="2515"/>
      <c r="N16" s="2515"/>
      <c r="O16" s="2516"/>
      <c r="P16" s="2517"/>
      <c r="Q16" s="2517"/>
    </row>
    <row r="17" spans="1:17" ht="105.75" customHeight="1">
      <c r="A17" s="2472"/>
      <c r="B17" s="2465"/>
      <c r="C17" s="2466"/>
      <c r="D17" s="2500"/>
      <c r="E17" s="2176"/>
      <c r="F17" s="2509"/>
      <c r="G17" s="1051" t="s">
        <v>234</v>
      </c>
      <c r="H17" s="1050">
        <v>1023</v>
      </c>
      <c r="I17" s="1049">
        <v>1023</v>
      </c>
      <c r="J17" s="665">
        <v>1019.6</v>
      </c>
      <c r="K17" s="633"/>
      <c r="L17" s="806" t="s">
        <v>1447</v>
      </c>
      <c r="M17" s="1052" t="s">
        <v>641</v>
      </c>
      <c r="N17" s="1052">
        <v>100</v>
      </c>
      <c r="O17" s="1053">
        <v>99.7</v>
      </c>
      <c r="P17" s="872"/>
      <c r="Q17" s="1054"/>
    </row>
    <row r="18" spans="1:17" ht="33.75" customHeight="1">
      <c r="A18" s="2472"/>
      <c r="B18" s="2465"/>
      <c r="C18" s="2466"/>
      <c r="D18" s="2500"/>
      <c r="E18" s="2176"/>
      <c r="F18" s="2509"/>
      <c r="G18" s="807" t="s">
        <v>16</v>
      </c>
      <c r="H18" s="808">
        <f>SUM(H15:H17)</f>
        <v>6039.2</v>
      </c>
      <c r="I18" s="808">
        <f>SUM(I15:I17)</f>
        <v>6041.2</v>
      </c>
      <c r="J18" s="808">
        <f>SUM(J15:J17)</f>
        <v>5533.800000000001</v>
      </c>
      <c r="K18" s="808">
        <f>SUM(K15:K16)</f>
        <v>0</v>
      </c>
      <c r="L18" s="2343"/>
      <c r="M18" s="2343"/>
      <c r="N18" s="2343"/>
      <c r="O18" s="2343"/>
      <c r="P18" s="2343"/>
      <c r="Q18" s="2343"/>
    </row>
    <row r="19" spans="1:17" ht="87.75" customHeight="1">
      <c r="A19" s="803"/>
      <c r="B19" s="799"/>
      <c r="C19" s="1042"/>
      <c r="D19" s="1017" t="s">
        <v>11</v>
      </c>
      <c r="E19" s="717" t="s">
        <v>235</v>
      </c>
      <c r="F19" s="1055" t="s">
        <v>455</v>
      </c>
      <c r="G19" s="718" t="s">
        <v>15</v>
      </c>
      <c r="H19" s="1043">
        <v>8.1</v>
      </c>
      <c r="I19" s="1044">
        <v>8.1</v>
      </c>
      <c r="J19" s="993">
        <v>8</v>
      </c>
      <c r="K19" s="1045"/>
      <c r="L19" s="1014" t="s">
        <v>411</v>
      </c>
      <c r="M19" s="1046" t="s">
        <v>620</v>
      </c>
      <c r="N19" s="1047">
        <v>1</v>
      </c>
      <c r="O19" s="1047">
        <v>1</v>
      </c>
      <c r="P19" s="818"/>
      <c r="Q19" s="819"/>
    </row>
    <row r="20" spans="1:17" ht="96.75" customHeight="1">
      <c r="A20" s="803"/>
      <c r="B20" s="804"/>
      <c r="C20" s="810"/>
      <c r="D20" s="811" t="s">
        <v>17</v>
      </c>
      <c r="E20" s="629" t="s">
        <v>236</v>
      </c>
      <c r="F20" s="627" t="s">
        <v>456</v>
      </c>
      <c r="G20" s="630" t="s">
        <v>15</v>
      </c>
      <c r="H20" s="812">
        <v>7.1</v>
      </c>
      <c r="I20" s="813">
        <v>9.1</v>
      </c>
      <c r="J20" s="680">
        <v>9.1</v>
      </c>
      <c r="K20" s="814"/>
      <c r="L20" s="815" t="s">
        <v>1448</v>
      </c>
      <c r="M20" s="816" t="s">
        <v>620</v>
      </c>
      <c r="N20" s="817">
        <v>1</v>
      </c>
      <c r="O20" s="817">
        <v>1</v>
      </c>
      <c r="P20" s="820"/>
      <c r="Q20" s="821"/>
    </row>
    <row r="21" spans="1:17" ht="70.5" customHeight="1">
      <c r="A21" s="822"/>
      <c r="B21" s="823"/>
      <c r="C21" s="824"/>
      <c r="D21" s="825" t="s">
        <v>34</v>
      </c>
      <c r="E21" s="826" t="s">
        <v>237</v>
      </c>
      <c r="F21" s="1056" t="s">
        <v>410</v>
      </c>
      <c r="G21" s="827" t="s">
        <v>15</v>
      </c>
      <c r="H21" s="828">
        <v>2030</v>
      </c>
      <c r="I21" s="828">
        <v>2030</v>
      </c>
      <c r="J21" s="828">
        <v>2016.2</v>
      </c>
      <c r="K21" s="828"/>
      <c r="L21" s="829" t="s">
        <v>1449</v>
      </c>
      <c r="M21" s="830"/>
      <c r="N21" s="831"/>
      <c r="O21" s="831"/>
      <c r="P21" s="831"/>
      <c r="Q21" s="830"/>
    </row>
    <row r="22" spans="1:17" ht="122.25" customHeight="1">
      <c r="A22" s="803"/>
      <c r="B22" s="804"/>
      <c r="C22" s="832"/>
      <c r="D22" s="833" t="s">
        <v>412</v>
      </c>
      <c r="E22" s="834" t="s">
        <v>238</v>
      </c>
      <c r="F22" s="1057" t="s">
        <v>1450</v>
      </c>
      <c r="G22" s="835" t="s">
        <v>15</v>
      </c>
      <c r="H22" s="665">
        <v>345</v>
      </c>
      <c r="I22" s="665">
        <v>34</v>
      </c>
      <c r="J22" s="680">
        <v>33.8</v>
      </c>
      <c r="K22" s="836"/>
      <c r="L22" s="837" t="s">
        <v>1451</v>
      </c>
      <c r="M22" s="838" t="s">
        <v>621</v>
      </c>
      <c r="N22" s="839" t="s">
        <v>1452</v>
      </c>
      <c r="O22" s="839" t="s">
        <v>1453</v>
      </c>
      <c r="P22" s="840"/>
      <c r="Q22" s="821"/>
    </row>
    <row r="23" spans="1:17" ht="105" customHeight="1">
      <c r="A23" s="803"/>
      <c r="B23" s="804"/>
      <c r="C23" s="832"/>
      <c r="D23" s="833" t="s">
        <v>424</v>
      </c>
      <c r="E23" s="841" t="s">
        <v>239</v>
      </c>
      <c r="F23" s="1058" t="s">
        <v>1450</v>
      </c>
      <c r="G23" s="835" t="s">
        <v>15</v>
      </c>
      <c r="H23" s="665">
        <v>1175</v>
      </c>
      <c r="I23" s="665">
        <v>1335</v>
      </c>
      <c r="J23" s="680">
        <v>1326.3</v>
      </c>
      <c r="K23" s="836"/>
      <c r="L23" s="842" t="s">
        <v>413</v>
      </c>
      <c r="M23" s="838" t="s">
        <v>622</v>
      </c>
      <c r="N23" s="843" t="s">
        <v>614</v>
      </c>
      <c r="O23" s="843" t="s">
        <v>1454</v>
      </c>
      <c r="P23" s="844"/>
      <c r="Q23" s="845"/>
    </row>
    <row r="24" spans="1:17" ht="208.5" customHeight="1">
      <c r="A24" s="803"/>
      <c r="B24" s="804"/>
      <c r="C24" s="832"/>
      <c r="D24" s="639" t="s">
        <v>425</v>
      </c>
      <c r="E24" s="629" t="s">
        <v>240</v>
      </c>
      <c r="F24" s="1059" t="s">
        <v>457</v>
      </c>
      <c r="G24" s="630" t="s">
        <v>15</v>
      </c>
      <c r="H24" s="801">
        <v>75</v>
      </c>
      <c r="I24" s="801">
        <f>75-35-4</f>
        <v>36</v>
      </c>
      <c r="J24" s="846">
        <v>35.1</v>
      </c>
      <c r="K24" s="847"/>
      <c r="L24" s="842" t="s">
        <v>1455</v>
      </c>
      <c r="M24" s="848" t="s">
        <v>623</v>
      </c>
      <c r="N24" s="849" t="s">
        <v>1456</v>
      </c>
      <c r="O24" s="850" t="s">
        <v>1457</v>
      </c>
      <c r="P24" s="668" t="s">
        <v>1712</v>
      </c>
      <c r="Q24" s="657" t="s">
        <v>1458</v>
      </c>
    </row>
    <row r="25" spans="1:17" ht="174" customHeight="1">
      <c r="A25" s="803"/>
      <c r="B25" s="804"/>
      <c r="C25" s="832"/>
      <c r="D25" s="639" t="s">
        <v>426</v>
      </c>
      <c r="E25" s="629" t="s">
        <v>241</v>
      </c>
      <c r="F25" s="1059" t="s">
        <v>1450</v>
      </c>
      <c r="G25" s="630" t="s">
        <v>15</v>
      </c>
      <c r="H25" s="633">
        <v>175</v>
      </c>
      <c r="I25" s="633">
        <v>287</v>
      </c>
      <c r="J25" s="846">
        <v>286</v>
      </c>
      <c r="K25" s="847"/>
      <c r="L25" s="837" t="s">
        <v>1459</v>
      </c>
      <c r="M25" s="838" t="s">
        <v>622</v>
      </c>
      <c r="N25" s="839" t="s">
        <v>1460</v>
      </c>
      <c r="O25" s="851" t="s">
        <v>1461</v>
      </c>
      <c r="P25" s="132"/>
      <c r="Q25" s="845"/>
    </row>
    <row r="26" spans="1:17" ht="84" customHeight="1">
      <c r="A26" s="803"/>
      <c r="B26" s="804"/>
      <c r="C26" s="832"/>
      <c r="D26" s="639" t="s">
        <v>427</v>
      </c>
      <c r="E26" s="629" t="s">
        <v>242</v>
      </c>
      <c r="F26" s="1059" t="s">
        <v>458</v>
      </c>
      <c r="G26" s="630" t="s">
        <v>15</v>
      </c>
      <c r="H26" s="801">
        <v>30</v>
      </c>
      <c r="I26" s="801">
        <f>30+10</f>
        <v>40</v>
      </c>
      <c r="J26" s="680">
        <v>38.7</v>
      </c>
      <c r="K26" s="847"/>
      <c r="L26" s="852" t="s">
        <v>1462</v>
      </c>
      <c r="M26" s="838" t="s">
        <v>1463</v>
      </c>
      <c r="N26" s="839" t="s">
        <v>1464</v>
      </c>
      <c r="O26" s="853"/>
      <c r="P26" s="854"/>
      <c r="Q26" s="821"/>
    </row>
    <row r="27" spans="1:17" ht="96.75" customHeight="1">
      <c r="A27" s="803"/>
      <c r="B27" s="804"/>
      <c r="C27" s="832"/>
      <c r="D27" s="639" t="s">
        <v>428</v>
      </c>
      <c r="E27" s="629" t="s">
        <v>243</v>
      </c>
      <c r="F27" s="1059" t="s">
        <v>457</v>
      </c>
      <c r="G27" s="630" t="s">
        <v>15</v>
      </c>
      <c r="H27" s="801">
        <v>100</v>
      </c>
      <c r="I27" s="801">
        <v>100</v>
      </c>
      <c r="J27" s="680">
        <v>98.4</v>
      </c>
      <c r="K27" s="847"/>
      <c r="L27" s="838" t="s">
        <v>1465</v>
      </c>
      <c r="M27" s="838" t="s">
        <v>624</v>
      </c>
      <c r="N27" s="855" t="s">
        <v>1466</v>
      </c>
      <c r="O27" s="856" t="s">
        <v>1467</v>
      </c>
      <c r="P27" s="658" t="s">
        <v>1713</v>
      </c>
      <c r="Q27" s="658" t="s">
        <v>1468</v>
      </c>
    </row>
    <row r="28" spans="1:17" ht="54" customHeight="1">
      <c r="A28" s="803"/>
      <c r="B28" s="804"/>
      <c r="C28" s="832"/>
      <c r="D28" s="639" t="s">
        <v>429</v>
      </c>
      <c r="E28" s="629" t="s">
        <v>244</v>
      </c>
      <c r="F28" s="1059" t="s">
        <v>410</v>
      </c>
      <c r="G28" s="630" t="s">
        <v>15</v>
      </c>
      <c r="H28" s="801">
        <v>130</v>
      </c>
      <c r="I28" s="801">
        <f>130+30+30+8</f>
        <v>198</v>
      </c>
      <c r="J28" s="680">
        <v>197.9</v>
      </c>
      <c r="K28" s="847"/>
      <c r="L28" s="815" t="s">
        <v>1469</v>
      </c>
      <c r="M28" s="834" t="s">
        <v>625</v>
      </c>
      <c r="N28" s="857" t="s">
        <v>615</v>
      </c>
      <c r="O28" s="858"/>
      <c r="P28" s="854"/>
      <c r="Q28" s="821"/>
    </row>
    <row r="29" spans="1:17" ht="52.5" customHeight="1">
      <c r="A29" s="803"/>
      <c r="B29" s="804"/>
      <c r="C29" s="832"/>
      <c r="D29" s="859" t="s">
        <v>19</v>
      </c>
      <c r="E29" s="860" t="s">
        <v>245</v>
      </c>
      <c r="F29" s="1056" t="s">
        <v>410</v>
      </c>
      <c r="G29" s="861" t="s">
        <v>15</v>
      </c>
      <c r="H29" s="828">
        <v>1350</v>
      </c>
      <c r="I29" s="828">
        <v>1350</v>
      </c>
      <c r="J29" s="680">
        <v>1273.6</v>
      </c>
      <c r="K29" s="828"/>
      <c r="L29" s="829"/>
      <c r="M29" s="862"/>
      <c r="N29" s="831"/>
      <c r="O29" s="831"/>
      <c r="P29" s="831"/>
      <c r="Q29" s="830"/>
    </row>
    <row r="30" spans="1:17" ht="91.5" customHeight="1">
      <c r="A30" s="803"/>
      <c r="B30" s="804"/>
      <c r="C30" s="832"/>
      <c r="D30" s="639" t="s">
        <v>430</v>
      </c>
      <c r="E30" s="629" t="s">
        <v>246</v>
      </c>
      <c r="F30" s="627" t="s">
        <v>459</v>
      </c>
      <c r="G30" s="630" t="s">
        <v>15</v>
      </c>
      <c r="H30" s="863">
        <v>700</v>
      </c>
      <c r="I30" s="863">
        <f>700+50+30</f>
        <v>780</v>
      </c>
      <c r="J30" s="680">
        <v>778.2</v>
      </c>
      <c r="K30" s="847"/>
      <c r="L30" s="864" t="s">
        <v>1470</v>
      </c>
      <c r="M30" s="865" t="s">
        <v>626</v>
      </c>
      <c r="N30" s="866" t="s">
        <v>1471</v>
      </c>
      <c r="O30" s="866" t="s">
        <v>1472</v>
      </c>
      <c r="P30" s="867"/>
      <c r="Q30" s="821"/>
    </row>
    <row r="31" spans="1:17" ht="101.25" customHeight="1">
      <c r="A31" s="803"/>
      <c r="B31" s="804"/>
      <c r="C31" s="832"/>
      <c r="D31" s="639" t="s">
        <v>431</v>
      </c>
      <c r="E31" s="629" t="s">
        <v>247</v>
      </c>
      <c r="F31" s="627" t="s">
        <v>460</v>
      </c>
      <c r="G31" s="630" t="s">
        <v>15</v>
      </c>
      <c r="H31" s="863">
        <v>650</v>
      </c>
      <c r="I31" s="863">
        <f>650-50-30</f>
        <v>570</v>
      </c>
      <c r="J31" s="680">
        <v>495.4</v>
      </c>
      <c r="K31" s="847"/>
      <c r="L31" s="815" t="s">
        <v>1473</v>
      </c>
      <c r="M31" s="868" t="s">
        <v>627</v>
      </c>
      <c r="N31" s="869">
        <v>5162</v>
      </c>
      <c r="O31" s="870">
        <v>5248</v>
      </c>
      <c r="P31" s="852"/>
      <c r="Q31" s="821"/>
    </row>
    <row r="32" spans="1:17" ht="41.25" customHeight="1">
      <c r="A32" s="2337"/>
      <c r="B32" s="2340"/>
      <c r="C32" s="2510"/>
      <c r="D32" s="2510" t="s">
        <v>21</v>
      </c>
      <c r="E32" s="2520" t="s">
        <v>248</v>
      </c>
      <c r="F32" s="2504" t="s">
        <v>461</v>
      </c>
      <c r="G32" s="861" t="s">
        <v>15</v>
      </c>
      <c r="H32" s="871">
        <v>1110</v>
      </c>
      <c r="I32" s="871">
        <v>705.1</v>
      </c>
      <c r="J32" s="828">
        <v>511.6</v>
      </c>
      <c r="K32" s="828"/>
      <c r="L32" s="2518"/>
      <c r="M32" s="2528"/>
      <c r="N32" s="2528"/>
      <c r="O32" s="2454"/>
      <c r="P32" s="2522"/>
      <c r="Q32" s="2523"/>
    </row>
    <row r="33" spans="1:17" ht="42.75" customHeight="1">
      <c r="A33" s="2339"/>
      <c r="B33" s="2342"/>
      <c r="C33" s="2511"/>
      <c r="D33" s="2511"/>
      <c r="E33" s="2521"/>
      <c r="F33" s="2505"/>
      <c r="G33" s="861" t="s">
        <v>1445</v>
      </c>
      <c r="H33" s="871">
        <v>0</v>
      </c>
      <c r="I33" s="871">
        <v>250</v>
      </c>
      <c r="J33" s="828">
        <v>30.1</v>
      </c>
      <c r="K33" s="828"/>
      <c r="L33" s="2519"/>
      <c r="M33" s="2528"/>
      <c r="N33" s="2528"/>
      <c r="O33" s="2455"/>
      <c r="P33" s="2455"/>
      <c r="Q33" s="2524"/>
    </row>
    <row r="34" spans="1:17" ht="66.75" customHeight="1">
      <c r="A34" s="803"/>
      <c r="B34" s="804"/>
      <c r="C34" s="639"/>
      <c r="D34" s="639" t="s">
        <v>432</v>
      </c>
      <c r="E34" s="629" t="s">
        <v>249</v>
      </c>
      <c r="F34" s="627" t="s">
        <v>462</v>
      </c>
      <c r="G34" s="630" t="s">
        <v>15</v>
      </c>
      <c r="H34" s="863">
        <v>80</v>
      </c>
      <c r="I34" s="863">
        <v>59.7</v>
      </c>
      <c r="J34" s="680">
        <v>52.3</v>
      </c>
      <c r="K34" s="836"/>
      <c r="L34" s="864" t="s">
        <v>1474</v>
      </c>
      <c r="M34" s="873" t="s">
        <v>628</v>
      </c>
      <c r="N34" s="874">
        <v>500</v>
      </c>
      <c r="O34" s="875"/>
      <c r="P34" s="854"/>
      <c r="Q34" s="845"/>
    </row>
    <row r="35" spans="1:17" ht="134.25" customHeight="1">
      <c r="A35" s="2337"/>
      <c r="B35" s="2340"/>
      <c r="C35" s="2463"/>
      <c r="D35" s="2463" t="s">
        <v>433</v>
      </c>
      <c r="E35" s="2253" t="s">
        <v>1475</v>
      </c>
      <c r="F35" s="2167" t="s">
        <v>1476</v>
      </c>
      <c r="G35" s="630" t="s">
        <v>15</v>
      </c>
      <c r="H35" s="863">
        <v>500</v>
      </c>
      <c r="I35" s="863">
        <v>150</v>
      </c>
      <c r="J35" s="680">
        <v>18.7</v>
      </c>
      <c r="K35" s="814"/>
      <c r="L35" s="2405" t="s">
        <v>1477</v>
      </c>
      <c r="M35" s="873" t="s">
        <v>629</v>
      </c>
      <c r="N35" s="866" t="s">
        <v>616</v>
      </c>
      <c r="O35" s="866"/>
      <c r="P35" s="876" t="s">
        <v>1478</v>
      </c>
      <c r="Q35" s="877" t="s">
        <v>1479</v>
      </c>
    </row>
    <row r="36" spans="1:17" ht="241.5" customHeight="1">
      <c r="A36" s="2339"/>
      <c r="B36" s="2342"/>
      <c r="C36" s="2464"/>
      <c r="D36" s="2464"/>
      <c r="E36" s="2255"/>
      <c r="F36" s="2363"/>
      <c r="G36" s="630" t="s">
        <v>1445</v>
      </c>
      <c r="H36" s="878"/>
      <c r="I36" s="863">
        <v>250</v>
      </c>
      <c r="J36" s="680">
        <v>30.1</v>
      </c>
      <c r="K36" s="814"/>
      <c r="L36" s="2406"/>
      <c r="M36" s="873"/>
      <c r="N36" s="866"/>
      <c r="O36" s="866"/>
      <c r="P36" s="879" t="s">
        <v>1480</v>
      </c>
      <c r="Q36" s="880"/>
    </row>
    <row r="37" spans="1:17" ht="183" customHeight="1">
      <c r="A37" s="803"/>
      <c r="B37" s="804"/>
      <c r="C37" s="639"/>
      <c r="D37" s="639" t="s">
        <v>434</v>
      </c>
      <c r="E37" s="629" t="s">
        <v>250</v>
      </c>
      <c r="F37" s="627" t="s">
        <v>1481</v>
      </c>
      <c r="G37" s="630" t="s">
        <v>15</v>
      </c>
      <c r="H37" s="863">
        <v>50</v>
      </c>
      <c r="I37" s="863">
        <f>50-2-8-17</f>
        <v>23</v>
      </c>
      <c r="J37" s="680">
        <v>23</v>
      </c>
      <c r="K37" s="814"/>
      <c r="L37" s="881" t="s">
        <v>1482</v>
      </c>
      <c r="M37" s="816" t="s">
        <v>630</v>
      </c>
      <c r="N37" s="882" t="s">
        <v>104</v>
      </c>
      <c r="O37" s="882" t="s">
        <v>104</v>
      </c>
      <c r="P37" s="883" t="s">
        <v>1483</v>
      </c>
      <c r="Q37" s="650"/>
    </row>
    <row r="38" spans="1:17" ht="70.5" customHeight="1">
      <c r="A38" s="796"/>
      <c r="B38" s="797"/>
      <c r="C38" s="884"/>
      <c r="D38" s="884" t="s">
        <v>435</v>
      </c>
      <c r="E38" s="629" t="s">
        <v>251</v>
      </c>
      <c r="F38" s="2169" t="s">
        <v>1484</v>
      </c>
      <c r="G38" s="630" t="s">
        <v>15</v>
      </c>
      <c r="H38" s="863">
        <v>2.8</v>
      </c>
      <c r="I38" s="863">
        <f>2.8-2.8</f>
        <v>0</v>
      </c>
      <c r="J38" s="680">
        <v>0</v>
      </c>
      <c r="K38" s="814"/>
      <c r="L38" s="881" t="s">
        <v>414</v>
      </c>
      <c r="M38" s="816" t="s">
        <v>630</v>
      </c>
      <c r="N38" s="882" t="s">
        <v>404</v>
      </c>
      <c r="O38" s="882" t="s">
        <v>1308</v>
      </c>
      <c r="P38" s="840"/>
      <c r="Q38" s="774"/>
    </row>
    <row r="39" spans="1:17" ht="74.25" customHeight="1">
      <c r="A39" s="803"/>
      <c r="B39" s="804"/>
      <c r="C39" s="639"/>
      <c r="D39" s="639" t="s">
        <v>436</v>
      </c>
      <c r="E39" s="629" t="s">
        <v>252</v>
      </c>
      <c r="F39" s="2525"/>
      <c r="G39" s="630" t="s">
        <v>15</v>
      </c>
      <c r="H39" s="863">
        <v>3</v>
      </c>
      <c r="I39" s="801">
        <v>3</v>
      </c>
      <c r="J39" s="680">
        <v>2.3</v>
      </c>
      <c r="K39" s="814"/>
      <c r="L39" s="881" t="s">
        <v>1485</v>
      </c>
      <c r="M39" s="816" t="s">
        <v>631</v>
      </c>
      <c r="N39" s="885">
        <v>2000</v>
      </c>
      <c r="O39" s="885"/>
      <c r="P39" s="886"/>
      <c r="Q39" s="887"/>
    </row>
    <row r="40" spans="1:17" ht="79.5" customHeight="1">
      <c r="A40" s="803"/>
      <c r="B40" s="804"/>
      <c r="C40" s="639"/>
      <c r="D40" s="639" t="s">
        <v>437</v>
      </c>
      <c r="E40" s="629" t="s">
        <v>253</v>
      </c>
      <c r="F40" s="627" t="s">
        <v>463</v>
      </c>
      <c r="G40" s="630" t="s">
        <v>15</v>
      </c>
      <c r="H40" s="863">
        <v>5</v>
      </c>
      <c r="I40" s="863">
        <v>5</v>
      </c>
      <c r="J40" s="680">
        <v>0.1</v>
      </c>
      <c r="K40" s="814"/>
      <c r="L40" s="888" t="s">
        <v>1486</v>
      </c>
      <c r="M40" s="889" t="s">
        <v>620</v>
      </c>
      <c r="N40" s="890">
        <v>3</v>
      </c>
      <c r="O40" s="891"/>
      <c r="P40" s="892"/>
      <c r="Q40" s="774"/>
    </row>
    <row r="41" spans="1:17" ht="76.5" customHeight="1">
      <c r="A41" s="803"/>
      <c r="B41" s="804"/>
      <c r="C41" s="639"/>
      <c r="D41" s="639" t="s">
        <v>438</v>
      </c>
      <c r="E41" s="629" t="s">
        <v>254</v>
      </c>
      <c r="F41" s="627" t="s">
        <v>1487</v>
      </c>
      <c r="G41" s="630" t="s">
        <v>15</v>
      </c>
      <c r="H41" s="863">
        <v>5</v>
      </c>
      <c r="I41" s="863">
        <v>3.3</v>
      </c>
      <c r="J41" s="680">
        <v>1.8</v>
      </c>
      <c r="K41" s="814"/>
      <c r="L41" s="881" t="s">
        <v>1488</v>
      </c>
      <c r="M41" s="816" t="s">
        <v>632</v>
      </c>
      <c r="N41" s="885">
        <v>2</v>
      </c>
      <c r="O41" s="891"/>
      <c r="P41" s="840"/>
      <c r="Q41" s="774"/>
    </row>
    <row r="42" spans="1:17" ht="75.75" customHeight="1">
      <c r="A42" s="803"/>
      <c r="B42" s="804"/>
      <c r="C42" s="639"/>
      <c r="D42" s="639" t="s">
        <v>439</v>
      </c>
      <c r="E42" s="629" t="s">
        <v>441</v>
      </c>
      <c r="F42" s="627" t="s">
        <v>464</v>
      </c>
      <c r="G42" s="630" t="s">
        <v>15</v>
      </c>
      <c r="H42" s="863">
        <v>140</v>
      </c>
      <c r="I42" s="863">
        <f>140+2.8+2</f>
        <v>144.8</v>
      </c>
      <c r="J42" s="665">
        <v>144.7</v>
      </c>
      <c r="K42" s="836"/>
      <c r="L42" s="888" t="s">
        <v>415</v>
      </c>
      <c r="M42" s="889" t="s">
        <v>633</v>
      </c>
      <c r="N42" s="893" t="s">
        <v>1489</v>
      </c>
      <c r="O42" s="893" t="s">
        <v>1490</v>
      </c>
      <c r="P42" s="854"/>
      <c r="Q42" s="887"/>
    </row>
    <row r="43" spans="1:17" ht="54.75" customHeight="1">
      <c r="A43" s="803"/>
      <c r="B43" s="804"/>
      <c r="C43" s="639"/>
      <c r="D43" s="639" t="s">
        <v>440</v>
      </c>
      <c r="E43" s="629" t="s">
        <v>255</v>
      </c>
      <c r="F43" s="627" t="s">
        <v>465</v>
      </c>
      <c r="G43" s="630" t="s">
        <v>15</v>
      </c>
      <c r="H43" s="863">
        <v>20</v>
      </c>
      <c r="I43" s="801">
        <f>20-3-3</f>
        <v>14</v>
      </c>
      <c r="J43" s="665">
        <v>13.9</v>
      </c>
      <c r="K43" s="836"/>
      <c r="L43" s="888" t="s">
        <v>1491</v>
      </c>
      <c r="M43" s="889" t="s">
        <v>634</v>
      </c>
      <c r="N43" s="893" t="s">
        <v>617</v>
      </c>
      <c r="O43" s="874"/>
      <c r="P43" s="854"/>
      <c r="Q43" s="774"/>
    </row>
    <row r="44" spans="1:17" ht="75" customHeight="1">
      <c r="A44" s="803"/>
      <c r="B44" s="804"/>
      <c r="C44" s="639"/>
      <c r="D44" s="639" t="s">
        <v>256</v>
      </c>
      <c r="E44" s="629" t="s">
        <v>416</v>
      </c>
      <c r="F44" s="627" t="s">
        <v>465</v>
      </c>
      <c r="G44" s="630" t="s">
        <v>15</v>
      </c>
      <c r="H44" s="863">
        <v>20</v>
      </c>
      <c r="I44" s="863">
        <f>20+10+4</f>
        <v>34</v>
      </c>
      <c r="J44" s="665">
        <v>31.9</v>
      </c>
      <c r="K44" s="836"/>
      <c r="L44" s="815" t="s">
        <v>417</v>
      </c>
      <c r="M44" s="889" t="s">
        <v>630</v>
      </c>
      <c r="N44" s="893">
        <v>1</v>
      </c>
      <c r="O44" s="893">
        <v>1</v>
      </c>
      <c r="P44" s="854"/>
      <c r="Q44" s="894"/>
    </row>
    <row r="45" spans="1:17" ht="97.5" customHeight="1">
      <c r="A45" s="803"/>
      <c r="B45" s="804"/>
      <c r="C45" s="639"/>
      <c r="D45" s="639" t="s">
        <v>257</v>
      </c>
      <c r="E45" s="895" t="s">
        <v>258</v>
      </c>
      <c r="F45" s="627" t="s">
        <v>465</v>
      </c>
      <c r="G45" s="630" t="s">
        <v>15</v>
      </c>
      <c r="H45" s="896">
        <v>134.3</v>
      </c>
      <c r="I45" s="896">
        <v>54.3</v>
      </c>
      <c r="J45" s="896">
        <v>9.2</v>
      </c>
      <c r="K45" s="897"/>
      <c r="L45" s="898" t="s">
        <v>1492</v>
      </c>
      <c r="M45" s="899" t="s">
        <v>620</v>
      </c>
      <c r="N45" s="900">
        <v>3</v>
      </c>
      <c r="O45" s="900">
        <v>1</v>
      </c>
      <c r="P45" s="883"/>
      <c r="Q45" s="901" t="s">
        <v>1493</v>
      </c>
    </row>
    <row r="46" spans="1:17" ht="66" customHeight="1">
      <c r="A46" s="822"/>
      <c r="B46" s="823"/>
      <c r="C46" s="902"/>
      <c r="D46" s="902" t="s">
        <v>1494</v>
      </c>
      <c r="E46" s="834" t="s">
        <v>1495</v>
      </c>
      <c r="F46" s="1060" t="s">
        <v>1496</v>
      </c>
      <c r="G46" s="903" t="s">
        <v>15</v>
      </c>
      <c r="H46" s="896">
        <v>150</v>
      </c>
      <c r="I46" s="896">
        <f>150+30+20.8+12.2-5+6</f>
        <v>214</v>
      </c>
      <c r="J46" s="896">
        <v>213.8</v>
      </c>
      <c r="K46" s="897"/>
      <c r="L46" s="898" t="s">
        <v>1497</v>
      </c>
      <c r="M46" s="904" t="s">
        <v>1498</v>
      </c>
      <c r="N46" s="905" t="s">
        <v>1499</v>
      </c>
      <c r="O46" s="905"/>
      <c r="P46" s="883"/>
      <c r="Q46" s="880"/>
    </row>
    <row r="47" spans="1:17" ht="69.75" customHeight="1">
      <c r="A47" s="2337"/>
      <c r="B47" s="2340"/>
      <c r="C47" s="2470"/>
      <c r="D47" s="2463" t="s">
        <v>154</v>
      </c>
      <c r="E47" s="2335" t="s">
        <v>418</v>
      </c>
      <c r="F47" s="2529" t="s">
        <v>466</v>
      </c>
      <c r="G47" s="835" t="s">
        <v>15</v>
      </c>
      <c r="H47" s="906">
        <v>510.9</v>
      </c>
      <c r="I47" s="906">
        <v>665.9</v>
      </c>
      <c r="J47" s="665">
        <v>665.5</v>
      </c>
      <c r="K47" s="836"/>
      <c r="L47" s="907" t="s">
        <v>1500</v>
      </c>
      <c r="M47" s="908"/>
      <c r="N47" s="908"/>
      <c r="O47" s="908"/>
      <c r="P47" s="908"/>
      <c r="Q47" s="830"/>
    </row>
    <row r="48" spans="1:17" ht="81.75" customHeight="1">
      <c r="A48" s="2339"/>
      <c r="B48" s="2342"/>
      <c r="C48" s="2471"/>
      <c r="D48" s="2464"/>
      <c r="E48" s="2352"/>
      <c r="F48" s="2530"/>
      <c r="G48" s="909" t="s">
        <v>234</v>
      </c>
      <c r="H48" s="906">
        <v>1023</v>
      </c>
      <c r="I48" s="906">
        <v>1023</v>
      </c>
      <c r="J48" s="836">
        <v>1019.6</v>
      </c>
      <c r="K48" s="836"/>
      <c r="L48" s="907" t="s">
        <v>1501</v>
      </c>
      <c r="M48" s="908"/>
      <c r="N48" s="908"/>
      <c r="O48" s="908"/>
      <c r="P48" s="908"/>
      <c r="Q48" s="895"/>
    </row>
    <row r="49" spans="1:17" ht="138.75" customHeight="1">
      <c r="A49" s="803"/>
      <c r="B49" s="804"/>
      <c r="C49" s="805"/>
      <c r="D49" s="805" t="s">
        <v>442</v>
      </c>
      <c r="E49" s="910" t="s">
        <v>419</v>
      </c>
      <c r="F49" s="627" t="s">
        <v>468</v>
      </c>
      <c r="G49" s="630" t="s">
        <v>234</v>
      </c>
      <c r="H49" s="863">
        <v>510.9</v>
      </c>
      <c r="I49" s="863">
        <f>510.9+140</f>
        <v>650.9</v>
      </c>
      <c r="J49" s="665">
        <v>650.6</v>
      </c>
      <c r="K49" s="836"/>
      <c r="L49" s="911" t="s">
        <v>443</v>
      </c>
      <c r="M49" s="912" t="s">
        <v>635</v>
      </c>
      <c r="N49" s="913" t="s">
        <v>1502</v>
      </c>
      <c r="O49" s="914"/>
      <c r="P49" s="854"/>
      <c r="Q49" s="845"/>
    </row>
    <row r="50" spans="1:17" ht="42.75" customHeight="1">
      <c r="A50" s="2337"/>
      <c r="B50" s="2340"/>
      <c r="C50" s="2445"/>
      <c r="D50" s="2445" t="s">
        <v>444</v>
      </c>
      <c r="E50" s="2461" t="s">
        <v>420</v>
      </c>
      <c r="F50" s="2167" t="s">
        <v>468</v>
      </c>
      <c r="G50" s="630" t="s">
        <v>234</v>
      </c>
      <c r="H50" s="863">
        <v>250</v>
      </c>
      <c r="I50" s="863">
        <v>250</v>
      </c>
      <c r="J50" s="665">
        <v>250</v>
      </c>
      <c r="K50" s="836"/>
      <c r="L50" s="2331" t="s">
        <v>1503</v>
      </c>
      <c r="M50" s="2531" t="s">
        <v>636</v>
      </c>
      <c r="N50" s="2412" t="s">
        <v>618</v>
      </c>
      <c r="O50" s="2412" t="s">
        <v>618</v>
      </c>
      <c r="P50" s="2414"/>
      <c r="Q50" s="2359"/>
    </row>
    <row r="51" spans="1:17" ht="45" customHeight="1">
      <c r="A51" s="2339"/>
      <c r="B51" s="2342"/>
      <c r="C51" s="2446"/>
      <c r="D51" s="2446"/>
      <c r="E51" s="2462"/>
      <c r="F51" s="2363"/>
      <c r="G51" s="630" t="s">
        <v>15</v>
      </c>
      <c r="H51" s="863">
        <v>0</v>
      </c>
      <c r="I51" s="863">
        <v>15</v>
      </c>
      <c r="J51" s="665">
        <v>15</v>
      </c>
      <c r="K51" s="836"/>
      <c r="L51" s="2332"/>
      <c r="M51" s="2532"/>
      <c r="N51" s="2413"/>
      <c r="O51" s="2413"/>
      <c r="P51" s="2415"/>
      <c r="Q51" s="2360"/>
    </row>
    <row r="52" spans="1:17" ht="164.25" customHeight="1">
      <c r="A52" s="798"/>
      <c r="B52" s="799"/>
      <c r="C52" s="800"/>
      <c r="D52" s="800" t="s">
        <v>1504</v>
      </c>
      <c r="E52" s="917" t="s">
        <v>1505</v>
      </c>
      <c r="F52" s="1055" t="s">
        <v>468</v>
      </c>
      <c r="G52" s="919" t="s">
        <v>1506</v>
      </c>
      <c r="H52" s="863">
        <v>400</v>
      </c>
      <c r="I52" s="863">
        <f>443.571+34.9</f>
        <v>478.471</v>
      </c>
      <c r="J52" s="665">
        <v>475.2</v>
      </c>
      <c r="K52" s="836"/>
      <c r="L52" s="920" t="s">
        <v>1507</v>
      </c>
      <c r="M52" s="921" t="s">
        <v>1508</v>
      </c>
      <c r="N52" s="893">
        <v>38000</v>
      </c>
      <c r="O52" s="893">
        <v>41674</v>
      </c>
      <c r="P52" s="883" t="s">
        <v>1509</v>
      </c>
      <c r="Q52" s="918"/>
    </row>
    <row r="53" spans="1:17" ht="118.5" customHeight="1">
      <c r="A53" s="803"/>
      <c r="B53" s="804"/>
      <c r="C53" s="805"/>
      <c r="D53" s="805" t="s">
        <v>445</v>
      </c>
      <c r="E53" s="910" t="s">
        <v>259</v>
      </c>
      <c r="F53" s="627" t="s">
        <v>469</v>
      </c>
      <c r="G53" s="630" t="s">
        <v>234</v>
      </c>
      <c r="H53" s="896">
        <v>100</v>
      </c>
      <c r="I53" s="896">
        <f>80-0.7</f>
        <v>79.3</v>
      </c>
      <c r="J53" s="633">
        <v>79.2</v>
      </c>
      <c r="K53" s="847"/>
      <c r="L53" s="922" t="s">
        <v>1510</v>
      </c>
      <c r="M53" s="923" t="s">
        <v>637</v>
      </c>
      <c r="N53" s="924" t="s">
        <v>1511</v>
      </c>
      <c r="O53" s="924" t="s">
        <v>1512</v>
      </c>
      <c r="P53" s="925" t="s">
        <v>1513</v>
      </c>
      <c r="Q53" s="845"/>
    </row>
    <row r="54" spans="1:17" ht="106.5" customHeight="1">
      <c r="A54" s="822"/>
      <c r="B54" s="823"/>
      <c r="C54" s="915"/>
      <c r="D54" s="915" t="s">
        <v>446</v>
      </c>
      <c r="E54" s="916" t="s">
        <v>421</v>
      </c>
      <c r="F54" s="628" t="s">
        <v>467</v>
      </c>
      <c r="G54" s="630" t="s">
        <v>234</v>
      </c>
      <c r="H54" s="863">
        <v>130</v>
      </c>
      <c r="I54" s="863">
        <v>130</v>
      </c>
      <c r="J54" s="665">
        <v>130</v>
      </c>
      <c r="K54" s="836"/>
      <c r="L54" s="815" t="s">
        <v>1514</v>
      </c>
      <c r="M54" s="926" t="s">
        <v>638</v>
      </c>
      <c r="N54" s="874">
        <v>2500</v>
      </c>
      <c r="O54" s="874">
        <v>5700</v>
      </c>
      <c r="P54" s="879" t="s">
        <v>1515</v>
      </c>
      <c r="Q54" s="845"/>
    </row>
    <row r="55" spans="1:17" ht="223.5" customHeight="1">
      <c r="A55" s="803"/>
      <c r="B55" s="804"/>
      <c r="C55" s="805"/>
      <c r="D55" s="927" t="s">
        <v>447</v>
      </c>
      <c r="E55" s="910" t="s">
        <v>422</v>
      </c>
      <c r="F55" s="627" t="s">
        <v>1516</v>
      </c>
      <c r="G55" s="630" t="s">
        <v>234</v>
      </c>
      <c r="H55" s="863">
        <v>73</v>
      </c>
      <c r="I55" s="863">
        <f>73-14-19.2</f>
        <v>39.8</v>
      </c>
      <c r="J55" s="665">
        <v>39.8</v>
      </c>
      <c r="K55" s="836"/>
      <c r="L55" s="815" t="s">
        <v>1517</v>
      </c>
      <c r="M55" s="926" t="s">
        <v>639</v>
      </c>
      <c r="N55" s="874" t="s">
        <v>1518</v>
      </c>
      <c r="O55" s="874" t="s">
        <v>1519</v>
      </c>
      <c r="P55" s="883" t="s">
        <v>1520</v>
      </c>
      <c r="Q55" s="883" t="s">
        <v>1521</v>
      </c>
    </row>
    <row r="56" spans="1:17" ht="66.75" customHeight="1">
      <c r="A56" s="803"/>
      <c r="B56" s="804"/>
      <c r="C56" s="805"/>
      <c r="D56" s="927" t="s">
        <v>448</v>
      </c>
      <c r="E56" s="910" t="s">
        <v>260</v>
      </c>
      <c r="F56" s="627" t="s">
        <v>470</v>
      </c>
      <c r="G56" s="630" t="s">
        <v>234</v>
      </c>
      <c r="H56" s="863">
        <v>10</v>
      </c>
      <c r="I56" s="863">
        <v>3.429</v>
      </c>
      <c r="J56" s="665">
        <v>3.4</v>
      </c>
      <c r="K56" s="836"/>
      <c r="L56" s="815" t="s">
        <v>1522</v>
      </c>
      <c r="M56" s="928" t="s">
        <v>640</v>
      </c>
      <c r="N56" s="874">
        <v>1</v>
      </c>
      <c r="O56" s="874">
        <v>1</v>
      </c>
      <c r="P56" s="929"/>
      <c r="Q56" s="880"/>
    </row>
    <row r="57" spans="1:17" ht="149.25" customHeight="1">
      <c r="A57" s="803"/>
      <c r="B57" s="804"/>
      <c r="C57" s="805"/>
      <c r="D57" s="927" t="s">
        <v>449</v>
      </c>
      <c r="E57" s="910" t="s">
        <v>423</v>
      </c>
      <c r="F57" s="627" t="s">
        <v>1516</v>
      </c>
      <c r="G57" s="630" t="s">
        <v>234</v>
      </c>
      <c r="H57" s="863">
        <v>60</v>
      </c>
      <c r="I57" s="863">
        <f>57-15</f>
        <v>42</v>
      </c>
      <c r="J57" s="665">
        <v>42</v>
      </c>
      <c r="K57" s="836"/>
      <c r="L57" s="815" t="s">
        <v>1523</v>
      </c>
      <c r="M57" s="928" t="s">
        <v>620</v>
      </c>
      <c r="N57" s="874">
        <v>20</v>
      </c>
      <c r="O57" s="874">
        <v>13</v>
      </c>
      <c r="P57" s="815" t="s">
        <v>1524</v>
      </c>
      <c r="Q57" s="880"/>
    </row>
    <row r="58" spans="1:17" ht="107.25" customHeight="1">
      <c r="A58" s="2323" t="s">
        <v>11</v>
      </c>
      <c r="B58" s="2325" t="s">
        <v>11</v>
      </c>
      <c r="C58" s="2327" t="s">
        <v>21</v>
      </c>
      <c r="D58" s="2329"/>
      <c r="E58" s="2330" t="s">
        <v>261</v>
      </c>
      <c r="F58" s="2166" t="s">
        <v>471</v>
      </c>
      <c r="G58" s="711" t="s">
        <v>15</v>
      </c>
      <c r="H58" s="665">
        <v>400</v>
      </c>
      <c r="I58" s="665">
        <v>400</v>
      </c>
      <c r="J58" s="665">
        <v>400</v>
      </c>
      <c r="K58" s="836"/>
      <c r="L58" s="930" t="s">
        <v>1525</v>
      </c>
      <c r="M58" s="931" t="s">
        <v>637</v>
      </c>
      <c r="N58" s="932" t="s">
        <v>1526</v>
      </c>
      <c r="O58" s="933" t="s">
        <v>1527</v>
      </c>
      <c r="P58" s="934"/>
      <c r="Q58" s="935" t="s">
        <v>1691</v>
      </c>
    </row>
    <row r="59" spans="1:17" ht="30" customHeight="1">
      <c r="A59" s="2324"/>
      <c r="B59" s="2326"/>
      <c r="C59" s="2328"/>
      <c r="D59" s="2329"/>
      <c r="E59" s="2330"/>
      <c r="F59" s="2166"/>
      <c r="G59" s="936" t="s">
        <v>26</v>
      </c>
      <c r="H59" s="937">
        <f>H58</f>
        <v>400</v>
      </c>
      <c r="I59" s="937">
        <f>I58</f>
        <v>400</v>
      </c>
      <c r="J59" s="937">
        <f>J58</f>
        <v>400</v>
      </c>
      <c r="K59" s="937">
        <f>K58</f>
        <v>0</v>
      </c>
      <c r="L59" s="2317"/>
      <c r="M59" s="2318"/>
      <c r="N59" s="2318"/>
      <c r="O59" s="2318"/>
      <c r="P59" s="2318"/>
      <c r="Q59" s="2319"/>
    </row>
    <row r="60" spans="1:17" s="124" customFormat="1" ht="24" customHeight="1">
      <c r="A60" s="796" t="s">
        <v>11</v>
      </c>
      <c r="B60" s="797" t="s">
        <v>11</v>
      </c>
      <c r="C60" s="797"/>
      <c r="D60" s="2392" t="s">
        <v>27</v>
      </c>
      <c r="E60" s="2393"/>
      <c r="F60" s="2393"/>
      <c r="G60" s="2394"/>
      <c r="H60" s="938">
        <f>SUM(H18+H59)</f>
        <v>6439.2</v>
      </c>
      <c r="I60" s="938">
        <f>SUM(I18+I59)</f>
        <v>6441.2</v>
      </c>
      <c r="J60" s="938">
        <f>SUM(J18+J59)</f>
        <v>5933.800000000001</v>
      </c>
      <c r="K60" s="938">
        <f>SUM(K18+K58)</f>
        <v>0</v>
      </c>
      <c r="L60" s="2460"/>
      <c r="M60" s="2460"/>
      <c r="N60" s="2460"/>
      <c r="O60" s="2460"/>
      <c r="P60" s="2460"/>
      <c r="Q60" s="2460"/>
    </row>
    <row r="61" spans="1:17" s="124" customFormat="1" ht="25.5" customHeight="1">
      <c r="A61" s="796" t="s">
        <v>11</v>
      </c>
      <c r="B61" s="797" t="s">
        <v>17</v>
      </c>
      <c r="C61" s="797"/>
      <c r="D61" s="2494" t="s">
        <v>262</v>
      </c>
      <c r="E61" s="2494"/>
      <c r="F61" s="2494"/>
      <c r="G61" s="2494"/>
      <c r="H61" s="2494"/>
      <c r="I61" s="2494"/>
      <c r="J61" s="2494"/>
      <c r="K61" s="2494"/>
      <c r="L61" s="2459"/>
      <c r="M61" s="2459"/>
      <c r="N61" s="2459"/>
      <c r="O61" s="2459"/>
      <c r="P61" s="2459"/>
      <c r="Q61" s="2459"/>
    </row>
    <row r="62" spans="1:20" ht="318" customHeight="1">
      <c r="A62" s="2472" t="s">
        <v>11</v>
      </c>
      <c r="B62" s="2465" t="s">
        <v>17</v>
      </c>
      <c r="C62" s="2116" t="s">
        <v>17</v>
      </c>
      <c r="D62" s="2116"/>
      <c r="E62" s="2122" t="s">
        <v>451</v>
      </c>
      <c r="F62" s="2166" t="s">
        <v>472</v>
      </c>
      <c r="G62" s="630" t="s">
        <v>15</v>
      </c>
      <c r="H62" s="633">
        <v>170</v>
      </c>
      <c r="I62" s="940">
        <v>140</v>
      </c>
      <c r="J62" s="633">
        <v>121.1</v>
      </c>
      <c r="K62" s="847"/>
      <c r="L62" s="815" t="s">
        <v>1528</v>
      </c>
      <c r="M62" s="873" t="s">
        <v>1529</v>
      </c>
      <c r="N62" s="876" t="s">
        <v>1530</v>
      </c>
      <c r="O62" s="941" t="s">
        <v>1531</v>
      </c>
      <c r="P62" s="883" t="s">
        <v>1532</v>
      </c>
      <c r="Q62" s="880"/>
      <c r="S62" s="123">
        <v>1756</v>
      </c>
      <c r="T62" s="123">
        <v>3200</v>
      </c>
    </row>
    <row r="63" spans="1:17" ht="30" customHeight="1">
      <c r="A63" s="2472"/>
      <c r="B63" s="2465"/>
      <c r="C63" s="2116"/>
      <c r="D63" s="2116"/>
      <c r="E63" s="2122"/>
      <c r="F63" s="2166"/>
      <c r="G63" s="936" t="s">
        <v>26</v>
      </c>
      <c r="H63" s="937">
        <f>H62</f>
        <v>170</v>
      </c>
      <c r="I63" s="937">
        <f>I62</f>
        <v>140</v>
      </c>
      <c r="J63" s="937">
        <f>J62</f>
        <v>121.1</v>
      </c>
      <c r="K63" s="937">
        <f>K62</f>
        <v>0</v>
      </c>
      <c r="L63" s="2320"/>
      <c r="M63" s="2321"/>
      <c r="N63" s="2321"/>
      <c r="O63" s="2321"/>
      <c r="P63" s="2321"/>
      <c r="Q63" s="2322"/>
    </row>
    <row r="64" spans="1:17" ht="108" customHeight="1">
      <c r="A64" s="2472" t="s">
        <v>11</v>
      </c>
      <c r="B64" s="2465" t="s">
        <v>17</v>
      </c>
      <c r="C64" s="2116" t="s">
        <v>34</v>
      </c>
      <c r="D64" s="2116"/>
      <c r="E64" s="2122" t="s">
        <v>452</v>
      </c>
      <c r="F64" s="2166" t="s">
        <v>473</v>
      </c>
      <c r="G64" s="835" t="s">
        <v>32</v>
      </c>
      <c r="H64" s="942">
        <v>7.6</v>
      </c>
      <c r="I64" s="943">
        <v>7.6</v>
      </c>
      <c r="J64" s="665">
        <v>6.6</v>
      </c>
      <c r="K64" s="836"/>
      <c r="L64" s="852" t="s">
        <v>1533</v>
      </c>
      <c r="M64" s="891"/>
      <c r="N64" s="944"/>
      <c r="O64" s="945"/>
      <c r="P64" s="2526"/>
      <c r="Q64" s="2418"/>
    </row>
    <row r="65" spans="1:17" ht="90" customHeight="1">
      <c r="A65" s="2472"/>
      <c r="B65" s="2465"/>
      <c r="C65" s="2116"/>
      <c r="D65" s="2116"/>
      <c r="E65" s="2122"/>
      <c r="F65" s="2166"/>
      <c r="G65" s="835" t="s">
        <v>361</v>
      </c>
      <c r="H65" s="946">
        <v>12</v>
      </c>
      <c r="I65" s="943">
        <v>12</v>
      </c>
      <c r="J65" s="665">
        <v>0</v>
      </c>
      <c r="K65" s="836"/>
      <c r="L65" s="852" t="s">
        <v>1534</v>
      </c>
      <c r="M65" s="891" t="s">
        <v>641</v>
      </c>
      <c r="N65" s="947">
        <v>100</v>
      </c>
      <c r="O65" s="948">
        <v>100</v>
      </c>
      <c r="P65" s="2527"/>
      <c r="Q65" s="2420"/>
    </row>
    <row r="66" spans="1:17" ht="24" customHeight="1">
      <c r="A66" s="2472"/>
      <c r="B66" s="2465"/>
      <c r="C66" s="2116"/>
      <c r="D66" s="2116"/>
      <c r="E66" s="2122"/>
      <c r="F66" s="2166"/>
      <c r="G66" s="936" t="s">
        <v>26</v>
      </c>
      <c r="H66" s="937">
        <f>H64+H65</f>
        <v>19.6</v>
      </c>
      <c r="I66" s="937">
        <f>I64+I65</f>
        <v>19.6</v>
      </c>
      <c r="J66" s="937">
        <f>J64+J65</f>
        <v>6.6</v>
      </c>
      <c r="K66" s="937">
        <f>K64+K65</f>
        <v>0</v>
      </c>
      <c r="L66" s="2320"/>
      <c r="M66" s="2321"/>
      <c r="N66" s="2321"/>
      <c r="O66" s="2321"/>
      <c r="P66" s="2321"/>
      <c r="Q66" s="2322"/>
    </row>
    <row r="67" spans="1:17" ht="33.75" customHeight="1">
      <c r="A67" s="2472" t="s">
        <v>11</v>
      </c>
      <c r="B67" s="2465" t="s">
        <v>17</v>
      </c>
      <c r="C67" s="2116" t="s">
        <v>19</v>
      </c>
      <c r="D67" s="2116"/>
      <c r="E67" s="2122" t="s">
        <v>1536</v>
      </c>
      <c r="F67" s="2122" t="s">
        <v>652</v>
      </c>
      <c r="G67" s="949" t="s">
        <v>15</v>
      </c>
      <c r="H67" s="942">
        <v>517</v>
      </c>
      <c r="I67" s="942">
        <v>20.6</v>
      </c>
      <c r="J67" s="665">
        <v>13</v>
      </c>
      <c r="K67" s="836"/>
      <c r="L67" s="2430" t="s">
        <v>1537</v>
      </c>
      <c r="M67" s="2421" t="s">
        <v>641</v>
      </c>
      <c r="N67" s="2424">
        <v>8.2</v>
      </c>
      <c r="O67" s="2427">
        <v>8.2</v>
      </c>
      <c r="P67" s="2304" t="s">
        <v>1535</v>
      </c>
      <c r="Q67" s="2418"/>
    </row>
    <row r="68" spans="1:17" ht="42" customHeight="1">
      <c r="A68" s="2472"/>
      <c r="B68" s="2465"/>
      <c r="C68" s="2116"/>
      <c r="D68" s="2116"/>
      <c r="E68" s="2122"/>
      <c r="F68" s="2122"/>
      <c r="G68" s="950" t="s">
        <v>1445</v>
      </c>
      <c r="H68" s="942">
        <v>0</v>
      </c>
      <c r="I68" s="942">
        <v>179.4</v>
      </c>
      <c r="J68" s="665">
        <v>131.1</v>
      </c>
      <c r="K68" s="836"/>
      <c r="L68" s="2431"/>
      <c r="M68" s="2422"/>
      <c r="N68" s="2425"/>
      <c r="O68" s="2428"/>
      <c r="P68" s="2305"/>
      <c r="Q68" s="2419"/>
    </row>
    <row r="69" spans="1:17" ht="42" customHeight="1">
      <c r="A69" s="2472"/>
      <c r="B69" s="2465"/>
      <c r="C69" s="2116"/>
      <c r="D69" s="2116"/>
      <c r="E69" s="2122"/>
      <c r="F69" s="2122"/>
      <c r="G69" s="951" t="s">
        <v>1506</v>
      </c>
      <c r="H69" s="942">
        <v>0</v>
      </c>
      <c r="I69" s="942">
        <v>88.1</v>
      </c>
      <c r="J69" s="665">
        <v>88.1</v>
      </c>
      <c r="K69" s="836"/>
      <c r="L69" s="2432"/>
      <c r="M69" s="2423"/>
      <c r="N69" s="2426"/>
      <c r="O69" s="2429"/>
      <c r="P69" s="2306"/>
      <c r="Q69" s="2420"/>
    </row>
    <row r="70" spans="1:17" ht="20.25" customHeight="1">
      <c r="A70" s="2472"/>
      <c r="B70" s="2465"/>
      <c r="C70" s="2116"/>
      <c r="D70" s="2116"/>
      <c r="E70" s="2122"/>
      <c r="F70" s="2122"/>
      <c r="G70" s="936" t="s">
        <v>26</v>
      </c>
      <c r="H70" s="937">
        <f>SUM(H67:H69)</f>
        <v>517</v>
      </c>
      <c r="I70" s="937">
        <f>SUM(I67:I69)</f>
        <v>288.1</v>
      </c>
      <c r="J70" s="937">
        <f>SUM(J67:J69)</f>
        <v>232.2</v>
      </c>
      <c r="K70" s="937">
        <f>SUM(K67)</f>
        <v>0</v>
      </c>
      <c r="L70" s="2343"/>
      <c r="M70" s="2343"/>
      <c r="N70" s="2343"/>
      <c r="O70" s="2343"/>
      <c r="P70" s="2343"/>
      <c r="Q70" s="2343"/>
    </row>
    <row r="71" spans="1:17" s="124" customFormat="1" ht="20.25" customHeight="1">
      <c r="A71" s="952" t="s">
        <v>11</v>
      </c>
      <c r="B71" s="797" t="s">
        <v>17</v>
      </c>
      <c r="C71" s="2392" t="s">
        <v>27</v>
      </c>
      <c r="D71" s="2393"/>
      <c r="E71" s="2393"/>
      <c r="F71" s="2393"/>
      <c r="G71" s="2394"/>
      <c r="H71" s="938">
        <f>SUM(H63+H66+H70)</f>
        <v>706.6</v>
      </c>
      <c r="I71" s="938">
        <f>SUM(I63+I66+I70)</f>
        <v>447.70000000000005</v>
      </c>
      <c r="J71" s="938">
        <f>SUM(J63+J66+J70)</f>
        <v>359.9</v>
      </c>
      <c r="K71" s="938">
        <f>SUM(K63+K66+K70)</f>
        <v>0</v>
      </c>
      <c r="L71" s="2395"/>
      <c r="M71" s="2395"/>
      <c r="N71" s="2395"/>
      <c r="O71" s="2395"/>
      <c r="P71" s="2395"/>
      <c r="Q71" s="2395"/>
    </row>
    <row r="72" spans="1:17" s="124" customFormat="1" ht="22.5" customHeight="1">
      <c r="A72" s="952" t="s">
        <v>11</v>
      </c>
      <c r="B72" s="797" t="s">
        <v>34</v>
      </c>
      <c r="C72" s="953"/>
      <c r="D72" s="2494" t="s">
        <v>263</v>
      </c>
      <c r="E72" s="2494"/>
      <c r="F72" s="2494"/>
      <c r="G72" s="2494"/>
      <c r="H72" s="2494"/>
      <c r="I72" s="2494"/>
      <c r="J72" s="2494"/>
      <c r="K72" s="2494"/>
      <c r="L72" s="2407"/>
      <c r="M72" s="2408"/>
      <c r="N72" s="2408"/>
      <c r="O72" s="2408"/>
      <c r="P72" s="2408"/>
      <c r="Q72" s="2409"/>
    </row>
    <row r="73" spans="1:17" ht="95.25" customHeight="1">
      <c r="A73" s="2472" t="s">
        <v>11</v>
      </c>
      <c r="B73" s="2465" t="s">
        <v>34</v>
      </c>
      <c r="C73" s="2116" t="s">
        <v>11</v>
      </c>
      <c r="D73" s="2188"/>
      <c r="E73" s="2184" t="s">
        <v>1538</v>
      </c>
      <c r="F73" s="2185" t="s">
        <v>474</v>
      </c>
      <c r="G73" s="950" t="s">
        <v>15</v>
      </c>
      <c r="H73" s="942">
        <v>200</v>
      </c>
      <c r="I73" s="943">
        <v>300</v>
      </c>
      <c r="J73" s="665">
        <v>294.3</v>
      </c>
      <c r="K73" s="836"/>
      <c r="L73" s="2405" t="s">
        <v>1540</v>
      </c>
      <c r="M73" s="2416" t="s">
        <v>620</v>
      </c>
      <c r="N73" s="2401" t="s">
        <v>1541</v>
      </c>
      <c r="O73" s="2403" t="s">
        <v>1542</v>
      </c>
      <c r="P73" s="2405" t="s">
        <v>1543</v>
      </c>
      <c r="Q73" s="2410"/>
    </row>
    <row r="74" spans="1:17" ht="145.5" customHeight="1">
      <c r="A74" s="2472"/>
      <c r="B74" s="2340"/>
      <c r="C74" s="2473"/>
      <c r="D74" s="2474"/>
      <c r="E74" s="2364"/>
      <c r="F74" s="2366"/>
      <c r="G74" s="950" t="s">
        <v>1445</v>
      </c>
      <c r="H74" s="942">
        <v>0</v>
      </c>
      <c r="I74" s="943">
        <v>117</v>
      </c>
      <c r="J74" s="956">
        <v>114</v>
      </c>
      <c r="K74" s="955"/>
      <c r="L74" s="2406"/>
      <c r="M74" s="2417"/>
      <c r="N74" s="2402"/>
      <c r="O74" s="2404"/>
      <c r="P74" s="2406"/>
      <c r="Q74" s="2411"/>
    </row>
    <row r="75" spans="1:17" ht="82.5" customHeight="1">
      <c r="A75" s="2472"/>
      <c r="B75" s="2340"/>
      <c r="C75" s="2473"/>
      <c r="D75" s="2474"/>
      <c r="E75" s="2364"/>
      <c r="F75" s="2366"/>
      <c r="G75" s="950" t="s">
        <v>335</v>
      </c>
      <c r="H75" s="942">
        <v>0</v>
      </c>
      <c r="I75" s="943">
        <v>53</v>
      </c>
      <c r="J75" s="956">
        <v>52.4</v>
      </c>
      <c r="K75" s="955"/>
      <c r="L75" s="957" t="s">
        <v>1544</v>
      </c>
      <c r="M75" s="958" t="s">
        <v>642</v>
      </c>
      <c r="N75" s="959">
        <v>2</v>
      </c>
      <c r="O75" s="960">
        <v>2</v>
      </c>
      <c r="P75" s="883" t="s">
        <v>1546</v>
      </c>
      <c r="Q75" s="961"/>
    </row>
    <row r="76" spans="1:17" ht="23.25" customHeight="1">
      <c r="A76" s="2472"/>
      <c r="B76" s="2340"/>
      <c r="C76" s="2473"/>
      <c r="D76" s="2474"/>
      <c r="E76" s="2364"/>
      <c r="F76" s="2366"/>
      <c r="G76" s="962" t="s">
        <v>26</v>
      </c>
      <c r="H76" s="963">
        <f>SUM(H73:H75)</f>
        <v>200</v>
      </c>
      <c r="I76" s="963">
        <f>SUM(I73:I75)</f>
        <v>470</v>
      </c>
      <c r="J76" s="963">
        <f>SUM(J73:J75)</f>
        <v>460.7</v>
      </c>
      <c r="K76" s="963">
        <f>SUM(K73)</f>
        <v>0</v>
      </c>
      <c r="L76" s="2343"/>
      <c r="M76" s="2343"/>
      <c r="N76" s="2343"/>
      <c r="O76" s="2343"/>
      <c r="P76" s="2343"/>
      <c r="Q76" s="2343"/>
    </row>
    <row r="77" spans="1:17" ht="318" customHeight="1">
      <c r="A77" s="2472" t="s">
        <v>11</v>
      </c>
      <c r="B77" s="2465" t="s">
        <v>34</v>
      </c>
      <c r="C77" s="2475" t="s">
        <v>17</v>
      </c>
      <c r="D77" s="2476"/>
      <c r="E77" s="2184" t="s">
        <v>1547</v>
      </c>
      <c r="F77" s="2185" t="s">
        <v>1516</v>
      </c>
      <c r="G77" s="919" t="s">
        <v>15</v>
      </c>
      <c r="H77" s="965">
        <v>75</v>
      </c>
      <c r="I77" s="966">
        <v>5</v>
      </c>
      <c r="J77" s="665">
        <v>5</v>
      </c>
      <c r="K77" s="836"/>
      <c r="L77" s="967" t="s">
        <v>1548</v>
      </c>
      <c r="M77" s="968" t="s">
        <v>642</v>
      </c>
      <c r="N77" s="969">
        <v>3</v>
      </c>
      <c r="O77" s="970">
        <v>3</v>
      </c>
      <c r="P77" s="971" t="s">
        <v>1714</v>
      </c>
      <c r="Q77" s="972"/>
    </row>
    <row r="78" spans="1:17" ht="409.5" customHeight="1">
      <c r="A78" s="2472"/>
      <c r="B78" s="2465"/>
      <c r="C78" s="2475"/>
      <c r="D78" s="2476"/>
      <c r="E78" s="2184"/>
      <c r="F78" s="2185"/>
      <c r="G78" s="919" t="s">
        <v>1506</v>
      </c>
      <c r="H78" s="965">
        <v>120</v>
      </c>
      <c r="I78" s="966">
        <v>120</v>
      </c>
      <c r="J78" s="665">
        <v>120</v>
      </c>
      <c r="K78" s="836"/>
      <c r="L78" s="973" t="s">
        <v>1549</v>
      </c>
      <c r="M78" s="968" t="s">
        <v>642</v>
      </c>
      <c r="N78" s="969">
        <v>3</v>
      </c>
      <c r="O78" s="970">
        <v>3</v>
      </c>
      <c r="P78" s="974" t="s">
        <v>1715</v>
      </c>
      <c r="Q78" s="972"/>
    </row>
    <row r="79" spans="1:17" ht="31.5" customHeight="1">
      <c r="A79" s="2472"/>
      <c r="B79" s="2465"/>
      <c r="C79" s="2475"/>
      <c r="D79" s="2476"/>
      <c r="E79" s="2184"/>
      <c r="F79" s="2185"/>
      <c r="G79" s="936" t="s">
        <v>26</v>
      </c>
      <c r="H79" s="937">
        <f>H77+H78</f>
        <v>195</v>
      </c>
      <c r="I79" s="937">
        <f>I77+I78</f>
        <v>125</v>
      </c>
      <c r="J79" s="937">
        <f>J77+J78</f>
        <v>125</v>
      </c>
      <c r="K79" s="937">
        <f>K77</f>
        <v>0</v>
      </c>
      <c r="L79" s="2343"/>
      <c r="M79" s="2343"/>
      <c r="N79" s="2343"/>
      <c r="O79" s="2343"/>
      <c r="P79" s="2343"/>
      <c r="Q79" s="2343"/>
    </row>
    <row r="80" spans="1:17" s="124" customFormat="1" ht="22.5" customHeight="1">
      <c r="A80" s="796" t="s">
        <v>11</v>
      </c>
      <c r="B80" s="797" t="s">
        <v>34</v>
      </c>
      <c r="C80" s="2392" t="s">
        <v>27</v>
      </c>
      <c r="D80" s="2393"/>
      <c r="E80" s="2393"/>
      <c r="F80" s="2393"/>
      <c r="G80" s="2394"/>
      <c r="H80" s="938">
        <f>SUM(H76+H79)</f>
        <v>395</v>
      </c>
      <c r="I80" s="938">
        <f>SUM(I76+I79)</f>
        <v>595</v>
      </c>
      <c r="J80" s="938">
        <f>SUM(J76+J79)</f>
        <v>585.7</v>
      </c>
      <c r="K80" s="938">
        <f>SUM(K76+K79)</f>
        <v>0</v>
      </c>
      <c r="L80" s="2395"/>
      <c r="M80" s="2395"/>
      <c r="N80" s="2395"/>
      <c r="O80" s="2395"/>
      <c r="P80" s="2395"/>
      <c r="Q80" s="2395"/>
    </row>
    <row r="81" spans="1:37" s="561" customFormat="1" ht="18" customHeight="1">
      <c r="A81" s="975" t="s">
        <v>11</v>
      </c>
      <c r="B81" s="976" t="s">
        <v>19</v>
      </c>
      <c r="C81" s="2506" t="s">
        <v>1550</v>
      </c>
      <c r="D81" s="2507"/>
      <c r="E81" s="2507"/>
      <c r="F81" s="2507"/>
      <c r="G81" s="2507"/>
      <c r="H81" s="2507"/>
      <c r="I81" s="2507"/>
      <c r="J81" s="2507"/>
      <c r="K81" s="2507"/>
      <c r="L81" s="2507"/>
      <c r="M81" s="2507"/>
      <c r="N81" s="2507"/>
      <c r="O81" s="2507"/>
      <c r="P81" s="2507"/>
      <c r="Q81" s="2508"/>
      <c r="AC81" s="563"/>
      <c r="AD81" s="563"/>
      <c r="AE81" s="563"/>
      <c r="AF81" s="563"/>
      <c r="AG81" s="563"/>
      <c r="AH81" s="563"/>
      <c r="AI81" s="563"/>
      <c r="AJ81" s="563"/>
      <c r="AK81" s="563"/>
    </row>
    <row r="82" spans="1:17" ht="39.75" customHeight="1">
      <c r="A82" s="2472" t="s">
        <v>11</v>
      </c>
      <c r="B82" s="2342" t="s">
        <v>34</v>
      </c>
      <c r="C82" s="2477" t="s">
        <v>19</v>
      </c>
      <c r="D82" s="2479"/>
      <c r="E82" s="2125" t="s">
        <v>1551</v>
      </c>
      <c r="F82" s="2363" t="s">
        <v>1552</v>
      </c>
      <c r="G82" s="977" t="s">
        <v>15</v>
      </c>
      <c r="H82" s="801">
        <v>150</v>
      </c>
      <c r="I82" s="978">
        <f>150-150</f>
        <v>0</v>
      </c>
      <c r="J82" s="633"/>
      <c r="K82" s="979"/>
      <c r="L82" s="980" t="s">
        <v>1553</v>
      </c>
      <c r="M82" s="873" t="s">
        <v>1545</v>
      </c>
      <c r="N82" s="959">
        <v>1</v>
      </c>
      <c r="O82" s="981">
        <v>0</v>
      </c>
      <c r="P82" s="2396"/>
      <c r="Q82" s="2304" t="s">
        <v>1554</v>
      </c>
    </row>
    <row r="83" spans="1:17" ht="48.75" customHeight="1">
      <c r="A83" s="2472"/>
      <c r="B83" s="2465"/>
      <c r="C83" s="2477"/>
      <c r="D83" s="2479"/>
      <c r="E83" s="2118"/>
      <c r="F83" s="2166"/>
      <c r="G83" s="977" t="s">
        <v>42</v>
      </c>
      <c r="H83" s="801">
        <v>0</v>
      </c>
      <c r="I83" s="982">
        <v>76.5</v>
      </c>
      <c r="J83" s="633">
        <v>75.8</v>
      </c>
      <c r="K83" s="847"/>
      <c r="L83" s="980" t="s">
        <v>1555</v>
      </c>
      <c r="M83" s="873" t="s">
        <v>641</v>
      </c>
      <c r="N83" s="959">
        <v>10</v>
      </c>
      <c r="O83" s="981">
        <v>0</v>
      </c>
      <c r="P83" s="2397"/>
      <c r="Q83" s="2305"/>
    </row>
    <row r="84" spans="1:17" ht="57.75" customHeight="1">
      <c r="A84" s="2472"/>
      <c r="B84" s="2465"/>
      <c r="C84" s="2477"/>
      <c r="D84" s="2479"/>
      <c r="E84" s="2118"/>
      <c r="F84" s="2166"/>
      <c r="G84" s="977" t="s">
        <v>33</v>
      </c>
      <c r="H84" s="801">
        <v>0</v>
      </c>
      <c r="I84" s="982">
        <v>6.8</v>
      </c>
      <c r="J84" s="633">
        <v>6.7</v>
      </c>
      <c r="K84" s="847"/>
      <c r="L84" s="983" t="s">
        <v>1556</v>
      </c>
      <c r="M84" s="984" t="s">
        <v>1557</v>
      </c>
      <c r="N84" s="985"/>
      <c r="O84" s="986"/>
      <c r="P84" s="2397"/>
      <c r="Q84" s="2305"/>
    </row>
    <row r="85" spans="1:17" ht="33.75" customHeight="1">
      <c r="A85" s="2472"/>
      <c r="B85" s="2465"/>
      <c r="C85" s="2478"/>
      <c r="D85" s="2480"/>
      <c r="E85" s="2118"/>
      <c r="F85" s="2166"/>
      <c r="G85" s="936" t="s">
        <v>26</v>
      </c>
      <c r="H85" s="937">
        <f>H82+H83+H84</f>
        <v>150</v>
      </c>
      <c r="I85" s="937">
        <f>I82+I83+I84</f>
        <v>83.3</v>
      </c>
      <c r="J85" s="937">
        <f>J82+J83+J84</f>
        <v>82.5</v>
      </c>
      <c r="K85" s="937">
        <f>K82+K83</f>
        <v>0</v>
      </c>
      <c r="L85" s="2343"/>
      <c r="M85" s="2343"/>
      <c r="N85" s="2343"/>
      <c r="O85" s="2343"/>
      <c r="P85" s="2343"/>
      <c r="Q85" s="2343"/>
    </row>
    <row r="86" spans="1:17" ht="36" customHeight="1">
      <c r="A86" s="2472" t="s">
        <v>11</v>
      </c>
      <c r="B86" s="2342" t="s">
        <v>19</v>
      </c>
      <c r="C86" s="2477" t="s">
        <v>92</v>
      </c>
      <c r="D86" s="2479"/>
      <c r="E86" s="2125" t="s">
        <v>1558</v>
      </c>
      <c r="F86" s="2363" t="s">
        <v>1552</v>
      </c>
      <c r="G86" s="987" t="s">
        <v>15</v>
      </c>
      <c r="H86" s="801">
        <v>68</v>
      </c>
      <c r="I86" s="801">
        <v>68</v>
      </c>
      <c r="J86" s="802">
        <v>0</v>
      </c>
      <c r="K86" s="979"/>
      <c r="L86" s="2398" t="s">
        <v>1559</v>
      </c>
      <c r="M86" s="2399" t="s">
        <v>1560</v>
      </c>
      <c r="N86" s="2400">
        <v>21000</v>
      </c>
      <c r="O86" s="2535">
        <v>0</v>
      </c>
      <c r="P86" s="2312"/>
      <c r="Q86" s="2312" t="s">
        <v>1561</v>
      </c>
    </row>
    <row r="87" spans="1:17" ht="43.5" customHeight="1">
      <c r="A87" s="2472"/>
      <c r="B87" s="2465"/>
      <c r="C87" s="2477"/>
      <c r="D87" s="2479"/>
      <c r="E87" s="2118"/>
      <c r="F87" s="2166"/>
      <c r="G87" s="987" t="s">
        <v>33</v>
      </c>
      <c r="H87" s="801">
        <v>0</v>
      </c>
      <c r="I87" s="801">
        <v>58.5</v>
      </c>
      <c r="J87" s="633">
        <v>0.2</v>
      </c>
      <c r="K87" s="847"/>
      <c r="L87" s="2398"/>
      <c r="M87" s="2399"/>
      <c r="N87" s="2400"/>
      <c r="O87" s="2535"/>
      <c r="P87" s="2389"/>
      <c r="Q87" s="2389"/>
    </row>
    <row r="88" spans="1:17" ht="40.5" customHeight="1">
      <c r="A88" s="2472"/>
      <c r="B88" s="2465"/>
      <c r="C88" s="2477"/>
      <c r="D88" s="2479"/>
      <c r="E88" s="2118"/>
      <c r="F88" s="2166"/>
      <c r="G88" s="987" t="s">
        <v>1506</v>
      </c>
      <c r="H88" s="801">
        <f>24.6-24.6</f>
        <v>0</v>
      </c>
      <c r="I88" s="801">
        <v>0</v>
      </c>
      <c r="J88" s="633"/>
      <c r="K88" s="847"/>
      <c r="L88" s="2398"/>
      <c r="M88" s="2399"/>
      <c r="N88" s="2400"/>
      <c r="O88" s="2535"/>
      <c r="P88" s="2389"/>
      <c r="Q88" s="2389"/>
    </row>
    <row r="89" spans="1:17" ht="38.25" customHeight="1">
      <c r="A89" s="2472"/>
      <c r="B89" s="2465"/>
      <c r="C89" s="2477"/>
      <c r="D89" s="2479"/>
      <c r="E89" s="2118"/>
      <c r="F89" s="2166"/>
      <c r="G89" s="987" t="s">
        <v>42</v>
      </c>
      <c r="H89" s="801">
        <v>0</v>
      </c>
      <c r="I89" s="801">
        <v>496.2</v>
      </c>
      <c r="J89" s="633">
        <v>1.6</v>
      </c>
      <c r="K89" s="847"/>
      <c r="L89" s="2398"/>
      <c r="M89" s="2399"/>
      <c r="N89" s="2400"/>
      <c r="O89" s="2535"/>
      <c r="P89" s="2313"/>
      <c r="Q89" s="2313"/>
    </row>
    <row r="90" spans="1:17" ht="33.75" customHeight="1">
      <c r="A90" s="2472"/>
      <c r="B90" s="2465"/>
      <c r="C90" s="2478"/>
      <c r="D90" s="2480"/>
      <c r="E90" s="2118"/>
      <c r="F90" s="2166"/>
      <c r="G90" s="936" t="s">
        <v>26</v>
      </c>
      <c r="H90" s="937">
        <f>H86+H87+H88+H89</f>
        <v>68</v>
      </c>
      <c r="I90" s="937">
        <f>I86+I87+I88+I89</f>
        <v>622.7</v>
      </c>
      <c r="J90" s="937">
        <f>J86+J87+J88+J89</f>
        <v>1.8</v>
      </c>
      <c r="K90" s="937">
        <f>K86+K87</f>
        <v>0</v>
      </c>
      <c r="L90" s="2320"/>
      <c r="M90" s="2321"/>
      <c r="N90" s="2321"/>
      <c r="O90" s="2321"/>
      <c r="P90" s="2321"/>
      <c r="Q90" s="2322"/>
    </row>
    <row r="91" spans="1:17" s="124" customFormat="1" ht="29.25" customHeight="1">
      <c r="A91" s="796" t="s">
        <v>11</v>
      </c>
      <c r="B91" s="797" t="s">
        <v>19</v>
      </c>
      <c r="C91" s="797"/>
      <c r="D91" s="2497" t="s">
        <v>27</v>
      </c>
      <c r="E91" s="2497"/>
      <c r="F91" s="2497"/>
      <c r="G91" s="2497"/>
      <c r="H91" s="938">
        <f>SUM(H85+H90)</f>
        <v>218</v>
      </c>
      <c r="I91" s="938">
        <f>SUM(I85+I90)</f>
        <v>706</v>
      </c>
      <c r="J91" s="938">
        <f>SUM(J85+J90)</f>
        <v>84.3</v>
      </c>
      <c r="K91" s="938">
        <f>SUM(K87+K90)</f>
        <v>0</v>
      </c>
      <c r="L91" s="2395"/>
      <c r="M91" s="2395"/>
      <c r="N91" s="2395"/>
      <c r="O91" s="2395"/>
      <c r="P91" s="2395"/>
      <c r="Q91" s="2395"/>
    </row>
    <row r="92" spans="1:17" s="154" customFormat="1" ht="30" customHeight="1">
      <c r="A92" s="803" t="s">
        <v>11</v>
      </c>
      <c r="B92" s="2390" t="s">
        <v>35</v>
      </c>
      <c r="C92" s="2390"/>
      <c r="D92" s="2390"/>
      <c r="E92" s="2390"/>
      <c r="F92" s="2390"/>
      <c r="G92" s="2390"/>
      <c r="H92" s="988">
        <f>SUM(H60+H71+H80+H91)</f>
        <v>7758.8</v>
      </c>
      <c r="I92" s="988">
        <f>SUM(I60+I71+I80+I91)</f>
        <v>8189.9</v>
      </c>
      <c r="J92" s="988">
        <f>SUM(J60+J71+J80+J91)</f>
        <v>6963.700000000001</v>
      </c>
      <c r="K92" s="988">
        <f>SUM(K73+K82+K91)</f>
        <v>0</v>
      </c>
      <c r="L92" s="2391"/>
      <c r="M92" s="2391"/>
      <c r="N92" s="2391"/>
      <c r="O92" s="2391"/>
      <c r="P92" s="2391"/>
      <c r="Q92" s="2391"/>
    </row>
    <row r="93" spans="1:37" s="561" customFormat="1" ht="23.25" customHeight="1">
      <c r="A93" s="989" t="s">
        <v>17</v>
      </c>
      <c r="B93" s="2346" t="s">
        <v>264</v>
      </c>
      <c r="C93" s="2347"/>
      <c r="D93" s="2347"/>
      <c r="E93" s="2347"/>
      <c r="F93" s="2347"/>
      <c r="G93" s="2347"/>
      <c r="H93" s="2347"/>
      <c r="I93" s="2347"/>
      <c r="J93" s="2347"/>
      <c r="K93" s="2347"/>
      <c r="L93" s="2347"/>
      <c r="M93" s="2347"/>
      <c r="N93" s="2347"/>
      <c r="O93" s="2347"/>
      <c r="P93" s="2347"/>
      <c r="Q93" s="2348"/>
      <c r="AC93" s="563"/>
      <c r="AD93" s="563"/>
      <c r="AE93" s="563"/>
      <c r="AF93" s="563"/>
      <c r="AG93" s="563"/>
      <c r="AH93" s="563"/>
      <c r="AI93" s="563"/>
      <c r="AJ93" s="563"/>
      <c r="AK93" s="563"/>
    </row>
    <row r="94" spans="1:37" s="561" customFormat="1" ht="24" customHeight="1">
      <c r="A94" s="989" t="s">
        <v>17</v>
      </c>
      <c r="B94" s="990" t="s">
        <v>11</v>
      </c>
      <c r="C94" s="2501" t="s">
        <v>265</v>
      </c>
      <c r="D94" s="2502"/>
      <c r="E94" s="2502"/>
      <c r="F94" s="2502"/>
      <c r="G94" s="2502"/>
      <c r="H94" s="2502"/>
      <c r="I94" s="2502"/>
      <c r="J94" s="2502"/>
      <c r="K94" s="2502"/>
      <c r="L94" s="2502"/>
      <c r="M94" s="2502"/>
      <c r="N94" s="2502"/>
      <c r="O94" s="2502"/>
      <c r="P94" s="2502"/>
      <c r="Q94" s="2503"/>
      <c r="AC94" s="563"/>
      <c r="AD94" s="563"/>
      <c r="AE94" s="563"/>
      <c r="AF94" s="563"/>
      <c r="AG94" s="563"/>
      <c r="AH94" s="563"/>
      <c r="AI94" s="563"/>
      <c r="AJ94" s="563"/>
      <c r="AK94" s="563"/>
    </row>
    <row r="95" spans="1:17" ht="54" customHeight="1">
      <c r="A95" s="2534" t="s">
        <v>17</v>
      </c>
      <c r="B95" s="2533" t="s">
        <v>11</v>
      </c>
      <c r="C95" s="2477" t="s">
        <v>11</v>
      </c>
      <c r="D95" s="2479"/>
      <c r="E95" s="2125" t="s">
        <v>1562</v>
      </c>
      <c r="F95" s="2363" t="s">
        <v>1563</v>
      </c>
      <c r="G95" s="991" t="s">
        <v>15</v>
      </c>
      <c r="H95" s="992">
        <f>SUM(H103)</f>
        <v>0</v>
      </c>
      <c r="I95" s="992">
        <v>100</v>
      </c>
      <c r="J95" s="993">
        <v>0</v>
      </c>
      <c r="K95" s="979"/>
      <c r="L95" s="2370" t="s">
        <v>1564</v>
      </c>
      <c r="M95" s="2376" t="s">
        <v>1567</v>
      </c>
      <c r="N95" s="2378">
        <v>5</v>
      </c>
      <c r="O95" s="2378"/>
      <c r="P95" s="2418"/>
      <c r="Q95" s="2380" t="s">
        <v>1569</v>
      </c>
    </row>
    <row r="96" spans="1:17" ht="98.25" customHeight="1">
      <c r="A96" s="2338"/>
      <c r="B96" s="2341"/>
      <c r="C96" s="2477"/>
      <c r="D96" s="2479"/>
      <c r="E96" s="2118"/>
      <c r="F96" s="2166"/>
      <c r="G96" s="997" t="s">
        <v>1445</v>
      </c>
      <c r="H96" s="801">
        <v>0</v>
      </c>
      <c r="I96" s="801">
        <v>604</v>
      </c>
      <c r="J96" s="665">
        <v>474.1</v>
      </c>
      <c r="K96" s="847"/>
      <c r="L96" s="2184"/>
      <c r="M96" s="2377"/>
      <c r="N96" s="2379"/>
      <c r="O96" s="2379"/>
      <c r="P96" s="2420"/>
      <c r="Q96" s="2380"/>
    </row>
    <row r="97" spans="1:17" ht="105" customHeight="1">
      <c r="A97" s="2338"/>
      <c r="B97" s="2341"/>
      <c r="C97" s="2477"/>
      <c r="D97" s="2479"/>
      <c r="E97" s="2118"/>
      <c r="F97" s="2166"/>
      <c r="G97" s="998" t="s">
        <v>1539</v>
      </c>
      <c r="H97" s="801">
        <v>356.4</v>
      </c>
      <c r="I97" s="801">
        <v>169.39999999999998</v>
      </c>
      <c r="J97" s="665">
        <v>104.3</v>
      </c>
      <c r="K97" s="847"/>
      <c r="L97" s="999" t="s">
        <v>1565</v>
      </c>
      <c r="M97" s="1000" t="s">
        <v>1568</v>
      </c>
      <c r="N97" s="1001">
        <v>100</v>
      </c>
      <c r="O97" s="1001"/>
      <c r="P97" s="1002"/>
      <c r="Q97" s="2380"/>
    </row>
    <row r="98" spans="1:17" ht="171.75" customHeight="1">
      <c r="A98" s="2338"/>
      <c r="B98" s="2341"/>
      <c r="C98" s="2477"/>
      <c r="D98" s="2479"/>
      <c r="E98" s="2118"/>
      <c r="F98" s="2166"/>
      <c r="G98" s="919" t="s">
        <v>1506</v>
      </c>
      <c r="H98" s="801">
        <v>1341</v>
      </c>
      <c r="I98" s="801">
        <v>941.3</v>
      </c>
      <c r="J98" s="665">
        <v>767.6</v>
      </c>
      <c r="K98" s="847"/>
      <c r="L98" s="1003" t="s">
        <v>1566</v>
      </c>
      <c r="M98" s="1004" t="s">
        <v>641</v>
      </c>
      <c r="N98" s="850">
        <v>100</v>
      </c>
      <c r="O98" s="1005">
        <v>82</v>
      </c>
      <c r="P98" s="1002"/>
      <c r="Q98" s="2381"/>
    </row>
    <row r="99" spans="1:17" ht="33.75" customHeight="1">
      <c r="A99" s="2338"/>
      <c r="B99" s="2341"/>
      <c r="C99" s="2477"/>
      <c r="D99" s="2480"/>
      <c r="E99" s="2118"/>
      <c r="F99" s="2166"/>
      <c r="G99" s="472" t="s">
        <v>26</v>
      </c>
      <c r="H99" s="1006">
        <f>H95+H96+H97+H98</f>
        <v>1697.4</v>
      </c>
      <c r="I99" s="1006">
        <f>I95+I96+I97+I98</f>
        <v>1814.6999999999998</v>
      </c>
      <c r="J99" s="1006">
        <f>J95+J96+J97+J98</f>
        <v>1346</v>
      </c>
      <c r="K99" s="937">
        <f>K95+K96</f>
        <v>0</v>
      </c>
      <c r="L99" s="2343"/>
      <c r="M99" s="2343"/>
      <c r="N99" s="2343"/>
      <c r="O99" s="2343"/>
      <c r="P99" s="2343"/>
      <c r="Q99" s="2343"/>
    </row>
    <row r="100" spans="1:17" ht="48.75" customHeight="1">
      <c r="A100" s="2339"/>
      <c r="B100" s="2342"/>
      <c r="C100" s="2478"/>
      <c r="D100" s="1007" t="s">
        <v>11</v>
      </c>
      <c r="E100" s="829" t="s">
        <v>1572</v>
      </c>
      <c r="F100" s="1062" t="s">
        <v>465</v>
      </c>
      <c r="G100" s="987" t="s">
        <v>1539</v>
      </c>
      <c r="H100" s="863">
        <v>0</v>
      </c>
      <c r="I100" s="863">
        <v>20</v>
      </c>
      <c r="J100" s="1008">
        <v>0</v>
      </c>
      <c r="K100" s="1008"/>
      <c r="L100" s="1009" t="s">
        <v>1573</v>
      </c>
      <c r="M100" s="958" t="s">
        <v>620</v>
      </c>
      <c r="N100" s="1010">
        <v>1</v>
      </c>
      <c r="O100" s="1010">
        <v>0</v>
      </c>
      <c r="P100" s="1011"/>
      <c r="Q100" s="1011"/>
    </row>
    <row r="101" spans="1:17" ht="67.5" customHeight="1">
      <c r="A101" s="2338"/>
      <c r="B101" s="2341"/>
      <c r="C101" s="2357"/>
      <c r="D101" s="2357" t="s">
        <v>17</v>
      </c>
      <c r="E101" s="2365" t="s">
        <v>453</v>
      </c>
      <c r="F101" s="2170" t="s">
        <v>475</v>
      </c>
      <c r="G101" s="1012" t="s">
        <v>1506</v>
      </c>
      <c r="H101" s="1013">
        <v>322</v>
      </c>
      <c r="I101" s="1013">
        <v>0</v>
      </c>
      <c r="J101" s="802">
        <v>0</v>
      </c>
      <c r="K101" s="979"/>
      <c r="L101" s="1014"/>
      <c r="M101" s="2382"/>
      <c r="N101" s="2384"/>
      <c r="O101" s="2386"/>
      <c r="P101" s="1015"/>
      <c r="Q101" s="1016"/>
    </row>
    <row r="102" spans="1:17" ht="67.5" customHeight="1">
      <c r="A102" s="2338"/>
      <c r="B102" s="2341"/>
      <c r="C102" s="2357"/>
      <c r="D102" s="2357"/>
      <c r="E102" s="2365"/>
      <c r="F102" s="2170"/>
      <c r="G102" s="919" t="s">
        <v>15</v>
      </c>
      <c r="H102" s="863">
        <v>0</v>
      </c>
      <c r="I102" s="863">
        <v>100</v>
      </c>
      <c r="J102" s="633">
        <v>0</v>
      </c>
      <c r="K102" s="847"/>
      <c r="L102" s="2371" t="s">
        <v>1570</v>
      </c>
      <c r="M102" s="2382"/>
      <c r="N102" s="2384"/>
      <c r="O102" s="2386"/>
      <c r="P102" s="2312" t="s">
        <v>1571</v>
      </c>
      <c r="Q102" s="2359"/>
    </row>
    <row r="103" spans="1:17" ht="67.5" customHeight="1">
      <c r="A103" s="2338"/>
      <c r="B103" s="2341"/>
      <c r="C103" s="2357"/>
      <c r="D103" s="2357"/>
      <c r="E103" s="2365"/>
      <c r="F103" s="2170"/>
      <c r="G103" s="919" t="s">
        <v>1445</v>
      </c>
      <c r="H103" s="863">
        <v>0</v>
      </c>
      <c r="I103" s="863">
        <v>453.70000000000005</v>
      </c>
      <c r="J103" s="633">
        <v>318.8</v>
      </c>
      <c r="K103" s="847"/>
      <c r="L103" s="2372"/>
      <c r="M103" s="2382"/>
      <c r="N103" s="2384"/>
      <c r="O103" s="2386"/>
      <c r="P103" s="2389"/>
      <c r="Q103" s="2388"/>
    </row>
    <row r="104" spans="1:17" ht="67.5" customHeight="1">
      <c r="A104" s="2339"/>
      <c r="B104" s="2342"/>
      <c r="C104" s="2358"/>
      <c r="D104" s="2358"/>
      <c r="E104" s="2370"/>
      <c r="F104" s="2363"/>
      <c r="G104" s="919" t="s">
        <v>1539</v>
      </c>
      <c r="H104" s="863">
        <v>0</v>
      </c>
      <c r="I104" s="863">
        <v>113.5</v>
      </c>
      <c r="J104" s="633">
        <v>68.5</v>
      </c>
      <c r="K104" s="847"/>
      <c r="L104" s="2373"/>
      <c r="M104" s="2383"/>
      <c r="N104" s="2385"/>
      <c r="O104" s="2387"/>
      <c r="P104" s="2313"/>
      <c r="Q104" s="2360"/>
    </row>
    <row r="105" spans="1:17" ht="47.25" customHeight="1">
      <c r="A105" s="2337"/>
      <c r="B105" s="2340"/>
      <c r="C105" s="2361"/>
      <c r="D105" s="2361" t="s">
        <v>34</v>
      </c>
      <c r="E105" s="2364" t="s">
        <v>1574</v>
      </c>
      <c r="F105" s="2167" t="s">
        <v>1575</v>
      </c>
      <c r="G105" s="919" t="s">
        <v>1506</v>
      </c>
      <c r="H105" s="863">
        <v>0</v>
      </c>
      <c r="I105" s="863">
        <v>19.7</v>
      </c>
      <c r="J105" s="633">
        <v>17.9</v>
      </c>
      <c r="K105" s="847"/>
      <c r="L105" s="2492" t="s">
        <v>1576</v>
      </c>
      <c r="M105" s="2416" t="s">
        <v>620</v>
      </c>
      <c r="N105" s="2498">
        <v>1</v>
      </c>
      <c r="O105" s="2498">
        <v>1</v>
      </c>
      <c r="P105" s="2304" t="s">
        <v>1577</v>
      </c>
      <c r="Q105" s="2359"/>
    </row>
    <row r="106" spans="1:17" ht="70.5" customHeight="1">
      <c r="A106" s="2339"/>
      <c r="B106" s="2342"/>
      <c r="C106" s="2358"/>
      <c r="D106" s="2358"/>
      <c r="E106" s="2370"/>
      <c r="F106" s="2363"/>
      <c r="G106" s="919" t="s">
        <v>1539</v>
      </c>
      <c r="H106" s="863">
        <v>0</v>
      </c>
      <c r="I106" s="863">
        <v>0.6</v>
      </c>
      <c r="J106" s="633">
        <v>0.6</v>
      </c>
      <c r="K106" s="847"/>
      <c r="L106" s="2493"/>
      <c r="M106" s="2417"/>
      <c r="N106" s="2499"/>
      <c r="O106" s="2499"/>
      <c r="P106" s="2306"/>
      <c r="Q106" s="2360"/>
    </row>
    <row r="107" spans="1:17" ht="91.5" customHeight="1">
      <c r="A107" s="803"/>
      <c r="B107" s="804"/>
      <c r="C107" s="811"/>
      <c r="D107" s="811" t="s">
        <v>19</v>
      </c>
      <c r="E107" s="845" t="s">
        <v>1578</v>
      </c>
      <c r="F107" s="627" t="s">
        <v>410</v>
      </c>
      <c r="G107" s="919" t="s">
        <v>1445</v>
      </c>
      <c r="H107" s="863">
        <v>0</v>
      </c>
      <c r="I107" s="863">
        <v>80.3</v>
      </c>
      <c r="J107" s="633">
        <v>80.3</v>
      </c>
      <c r="K107" s="847"/>
      <c r="L107" s="1019" t="s">
        <v>1579</v>
      </c>
      <c r="M107" s="958" t="s">
        <v>620</v>
      </c>
      <c r="N107" s="1020">
        <v>5</v>
      </c>
      <c r="O107" s="1020">
        <v>6</v>
      </c>
      <c r="P107" s="883" t="s">
        <v>1580</v>
      </c>
      <c r="Q107" s="845"/>
    </row>
    <row r="108" spans="1:17" ht="42" customHeight="1">
      <c r="A108" s="2337"/>
      <c r="B108" s="2340"/>
      <c r="C108" s="2361"/>
      <c r="D108" s="2361" t="s">
        <v>21</v>
      </c>
      <c r="E108" s="2374" t="s">
        <v>1581</v>
      </c>
      <c r="F108" s="2167" t="s">
        <v>1582</v>
      </c>
      <c r="G108" s="919" t="s">
        <v>1506</v>
      </c>
      <c r="H108" s="863">
        <v>120</v>
      </c>
      <c r="I108" s="863">
        <v>64.2</v>
      </c>
      <c r="J108" s="633">
        <v>64.2</v>
      </c>
      <c r="K108" s="847"/>
      <c r="L108" s="1022" t="s">
        <v>1583</v>
      </c>
      <c r="M108" s="958" t="s">
        <v>643</v>
      </c>
      <c r="N108" s="1010">
        <v>340</v>
      </c>
      <c r="O108" s="1010">
        <v>400</v>
      </c>
      <c r="P108" s="2312" t="s">
        <v>1584</v>
      </c>
      <c r="Q108" s="2359"/>
    </row>
    <row r="109" spans="1:17" ht="45.75" customHeight="1">
      <c r="A109" s="2339"/>
      <c r="B109" s="2342"/>
      <c r="C109" s="2358"/>
      <c r="D109" s="2358"/>
      <c r="E109" s="2375"/>
      <c r="F109" s="2363"/>
      <c r="G109" s="919" t="s">
        <v>1539</v>
      </c>
      <c r="H109" s="863">
        <v>0</v>
      </c>
      <c r="I109" s="863">
        <v>1.5</v>
      </c>
      <c r="J109" s="633">
        <v>1.5</v>
      </c>
      <c r="K109" s="847"/>
      <c r="L109" s="1019" t="s">
        <v>1585</v>
      </c>
      <c r="M109" s="958" t="s">
        <v>620</v>
      </c>
      <c r="N109" s="1020">
        <v>1</v>
      </c>
      <c r="O109" s="1020">
        <v>1</v>
      </c>
      <c r="P109" s="2313"/>
      <c r="Q109" s="2360"/>
    </row>
    <row r="110" spans="1:17" ht="72.75" customHeight="1">
      <c r="A110" s="2323"/>
      <c r="B110" s="2325"/>
      <c r="C110" s="2361"/>
      <c r="D110" s="2361" t="s">
        <v>23</v>
      </c>
      <c r="E110" s="2481" t="s">
        <v>454</v>
      </c>
      <c r="F110" s="2368" t="s">
        <v>1586</v>
      </c>
      <c r="G110" s="919" t="s">
        <v>1506</v>
      </c>
      <c r="H110" s="863">
        <v>15</v>
      </c>
      <c r="I110" s="863">
        <v>9.5</v>
      </c>
      <c r="J110" s="633">
        <v>1.6</v>
      </c>
      <c r="K110" s="847"/>
      <c r="L110" s="815" t="s">
        <v>1587</v>
      </c>
      <c r="M110" s="958" t="s">
        <v>620</v>
      </c>
      <c r="N110" s="1020">
        <v>1</v>
      </c>
      <c r="O110" s="1020">
        <v>1</v>
      </c>
      <c r="P110" s="883" t="s">
        <v>1588</v>
      </c>
      <c r="Q110" s="2434"/>
    </row>
    <row r="111" spans="1:17" ht="76.5" customHeight="1">
      <c r="A111" s="2324"/>
      <c r="B111" s="2326"/>
      <c r="C111" s="2358"/>
      <c r="D111" s="2358"/>
      <c r="E111" s="2482"/>
      <c r="F111" s="2369"/>
      <c r="G111" s="919" t="s">
        <v>1445</v>
      </c>
      <c r="H111" s="863"/>
      <c r="I111" s="863"/>
      <c r="J111" s="633">
        <v>5</v>
      </c>
      <c r="K111" s="847"/>
      <c r="L111" s="815" t="s">
        <v>1589</v>
      </c>
      <c r="M111" s="958" t="s">
        <v>620</v>
      </c>
      <c r="N111" s="1020">
        <v>1</v>
      </c>
      <c r="O111" s="1010">
        <v>1</v>
      </c>
      <c r="P111" s="929" t="s">
        <v>1590</v>
      </c>
      <c r="Q111" s="2434"/>
    </row>
    <row r="112" spans="1:17" ht="51.75" customHeight="1">
      <c r="A112" s="2323"/>
      <c r="B112" s="2325"/>
      <c r="C112" s="2361"/>
      <c r="D112" s="2361" t="s">
        <v>90</v>
      </c>
      <c r="E112" s="2495" t="s">
        <v>266</v>
      </c>
      <c r="F112" s="2362" t="s">
        <v>410</v>
      </c>
      <c r="G112" s="919" t="s">
        <v>1506</v>
      </c>
      <c r="H112" s="863">
        <v>0</v>
      </c>
      <c r="I112" s="863">
        <v>322.7</v>
      </c>
      <c r="J112" s="633">
        <v>322.7</v>
      </c>
      <c r="K112" s="847"/>
      <c r="L112" s="2351" t="s">
        <v>1591</v>
      </c>
      <c r="M112" s="2353" t="s">
        <v>641</v>
      </c>
      <c r="N112" s="2353">
        <v>100</v>
      </c>
      <c r="O112" s="2355">
        <v>100</v>
      </c>
      <c r="P112" s="2349" t="s">
        <v>1592</v>
      </c>
      <c r="Q112" s="2359"/>
    </row>
    <row r="113" spans="1:17" ht="54.75" customHeight="1">
      <c r="A113" s="2324"/>
      <c r="B113" s="2326"/>
      <c r="C113" s="2358"/>
      <c r="D113" s="2358"/>
      <c r="E113" s="2496"/>
      <c r="F113" s="2363"/>
      <c r="G113" s="919" t="s">
        <v>1539</v>
      </c>
      <c r="H113" s="863">
        <v>356.4</v>
      </c>
      <c r="I113" s="863">
        <v>33.79999999999997</v>
      </c>
      <c r="J113" s="633">
        <v>33.7</v>
      </c>
      <c r="K113" s="847"/>
      <c r="L113" s="2352"/>
      <c r="M113" s="2354"/>
      <c r="N113" s="2354"/>
      <c r="O113" s="2356"/>
      <c r="P113" s="2350"/>
      <c r="Q113" s="2360"/>
    </row>
    <row r="114" spans="1:17" ht="60.75" customHeight="1">
      <c r="A114" s="2337"/>
      <c r="B114" s="2340"/>
      <c r="C114" s="2474"/>
      <c r="D114" s="2474" t="s">
        <v>159</v>
      </c>
      <c r="E114" s="2364" t="s">
        <v>1593</v>
      </c>
      <c r="F114" s="2366" t="s">
        <v>1594</v>
      </c>
      <c r="G114" s="919" t="s">
        <v>1506</v>
      </c>
      <c r="H114" s="863">
        <v>502</v>
      </c>
      <c r="I114" s="863">
        <v>462.3</v>
      </c>
      <c r="J114" s="836">
        <v>351</v>
      </c>
      <c r="K114" s="836"/>
      <c r="L114" s="2335" t="s">
        <v>1595</v>
      </c>
      <c r="M114" s="2333" t="s">
        <v>620</v>
      </c>
      <c r="N114" s="2297">
        <v>1</v>
      </c>
      <c r="O114" s="2297">
        <v>1</v>
      </c>
      <c r="P114" s="934" t="s">
        <v>1596</v>
      </c>
      <c r="Q114" s="887" t="s">
        <v>1598</v>
      </c>
    </row>
    <row r="115" spans="1:17" ht="66" customHeight="1">
      <c r="A115" s="2339"/>
      <c r="B115" s="2342"/>
      <c r="C115" s="2484"/>
      <c r="D115" s="2483"/>
      <c r="E115" s="2365"/>
      <c r="F115" s="2367"/>
      <c r="G115" s="1025" t="s">
        <v>1445</v>
      </c>
      <c r="H115" s="878">
        <v>0</v>
      </c>
      <c r="I115" s="1026">
        <v>70</v>
      </c>
      <c r="J115" s="955">
        <v>70</v>
      </c>
      <c r="K115" s="955"/>
      <c r="L115" s="2336"/>
      <c r="M115" s="2334"/>
      <c r="N115" s="2298"/>
      <c r="O115" s="2298"/>
      <c r="P115" s="934" t="s">
        <v>1597</v>
      </c>
      <c r="Q115" s="1027"/>
    </row>
    <row r="116" spans="1:17" ht="114.75" customHeight="1">
      <c r="A116" s="995"/>
      <c r="B116" s="996"/>
      <c r="C116" s="1024"/>
      <c r="D116" s="954" t="s">
        <v>95</v>
      </c>
      <c r="E116" s="637" t="s">
        <v>1599</v>
      </c>
      <c r="F116" s="1061" t="s">
        <v>1594</v>
      </c>
      <c r="G116" s="1025" t="s">
        <v>1506</v>
      </c>
      <c r="H116" s="1026">
        <v>382</v>
      </c>
      <c r="I116" s="1026">
        <v>8.4</v>
      </c>
      <c r="J116" s="955">
        <v>8.3</v>
      </c>
      <c r="K116" s="955"/>
      <c r="L116" s="1028" t="s">
        <v>1600</v>
      </c>
      <c r="M116" s="1029" t="s">
        <v>620</v>
      </c>
      <c r="N116" s="1030">
        <v>1</v>
      </c>
      <c r="O116" s="1030">
        <v>1</v>
      </c>
      <c r="P116" s="934" t="s">
        <v>1601</v>
      </c>
      <c r="Q116" s="1027"/>
    </row>
    <row r="117" spans="1:17" ht="106.5" customHeight="1">
      <c r="A117" s="995"/>
      <c r="B117" s="996"/>
      <c r="C117" s="1024"/>
      <c r="D117" s="674" t="s">
        <v>97</v>
      </c>
      <c r="E117" s="668" t="s">
        <v>1602</v>
      </c>
      <c r="F117" s="793" t="s">
        <v>1594</v>
      </c>
      <c r="G117" s="1025" t="s">
        <v>1506</v>
      </c>
      <c r="H117" s="1031">
        <v>0</v>
      </c>
      <c r="I117" s="1031">
        <v>54.5</v>
      </c>
      <c r="J117" s="955">
        <v>1.8</v>
      </c>
      <c r="K117" s="955"/>
      <c r="L117" s="1032" t="s">
        <v>1603</v>
      </c>
      <c r="M117" s="1033" t="s">
        <v>620</v>
      </c>
      <c r="N117" s="959">
        <v>1</v>
      </c>
      <c r="O117" s="959">
        <v>1</v>
      </c>
      <c r="P117" s="883" t="s">
        <v>1604</v>
      </c>
      <c r="Q117" s="880"/>
    </row>
    <row r="118" spans="1:17" ht="33" customHeight="1">
      <c r="A118" s="2337" t="s">
        <v>17</v>
      </c>
      <c r="B118" s="2340" t="s">
        <v>11</v>
      </c>
      <c r="C118" s="2473" t="s">
        <v>111</v>
      </c>
      <c r="D118" s="2483"/>
      <c r="E118" s="2365" t="s">
        <v>1605</v>
      </c>
      <c r="F118" s="2367" t="s">
        <v>1606</v>
      </c>
      <c r="G118" s="977" t="s">
        <v>1402</v>
      </c>
      <c r="H118" s="1034">
        <v>18</v>
      </c>
      <c r="I118" s="1034">
        <v>23</v>
      </c>
      <c r="J118" s="836">
        <v>1.4</v>
      </c>
      <c r="K118" s="836"/>
      <c r="L118" s="2435" t="s">
        <v>1607</v>
      </c>
      <c r="M118" s="2437" t="s">
        <v>620</v>
      </c>
      <c r="N118" s="2439">
        <v>1</v>
      </c>
      <c r="O118" s="2310">
        <v>0</v>
      </c>
      <c r="P118" s="2312"/>
      <c r="Q118" s="2312" t="s">
        <v>1608</v>
      </c>
    </row>
    <row r="119" spans="1:17" ht="137.25" customHeight="1">
      <c r="A119" s="2338"/>
      <c r="B119" s="2341"/>
      <c r="C119" s="2479"/>
      <c r="D119" s="2483"/>
      <c r="E119" s="2365"/>
      <c r="F119" s="2367"/>
      <c r="G119" s="977" t="s">
        <v>42</v>
      </c>
      <c r="H119" s="680">
        <v>102</v>
      </c>
      <c r="I119" s="680">
        <v>102</v>
      </c>
      <c r="J119" s="1035"/>
      <c r="K119" s="836"/>
      <c r="L119" s="2436"/>
      <c r="M119" s="2438"/>
      <c r="N119" s="2440"/>
      <c r="O119" s="2311"/>
      <c r="P119" s="2313"/>
      <c r="Q119" s="2313"/>
    </row>
    <row r="120" spans="1:17" ht="24.75" customHeight="1">
      <c r="A120" s="2339"/>
      <c r="B120" s="2342"/>
      <c r="C120" s="2480"/>
      <c r="D120" s="2484"/>
      <c r="E120" s="2370"/>
      <c r="F120" s="2485"/>
      <c r="G120" s="807" t="s">
        <v>16</v>
      </c>
      <c r="H120" s="1036">
        <f>H118+H119</f>
        <v>120</v>
      </c>
      <c r="I120" s="1036">
        <f>I118+I119</f>
        <v>125</v>
      </c>
      <c r="J120" s="1036">
        <f>J118+J119</f>
        <v>1.4</v>
      </c>
      <c r="K120" s="1037">
        <f>K118</f>
        <v>0</v>
      </c>
      <c r="L120" s="2343"/>
      <c r="M120" s="2343"/>
      <c r="N120" s="2343"/>
      <c r="O120" s="2343"/>
      <c r="P120" s="2343"/>
      <c r="Q120" s="2343"/>
    </row>
    <row r="121" spans="1:17" s="124" customFormat="1" ht="23.25" customHeight="1">
      <c r="A121" s="796" t="s">
        <v>17</v>
      </c>
      <c r="B121" s="797" t="s">
        <v>11</v>
      </c>
      <c r="C121" s="2392" t="s">
        <v>27</v>
      </c>
      <c r="D121" s="2393"/>
      <c r="E121" s="2393"/>
      <c r="F121" s="2393"/>
      <c r="G121" s="2394"/>
      <c r="H121" s="938">
        <f>SUM(H99+H120)</f>
        <v>1817.4</v>
      </c>
      <c r="I121" s="938">
        <f>SUM(I99+I120)</f>
        <v>1939.6999999999998</v>
      </c>
      <c r="J121" s="938">
        <f>SUM(J99+J120)</f>
        <v>1347.4</v>
      </c>
      <c r="K121" s="938" t="e">
        <f>SUM(K99+#REF!+K120)</f>
        <v>#REF!</v>
      </c>
      <c r="L121" s="2395"/>
      <c r="M121" s="2395"/>
      <c r="N121" s="2395"/>
      <c r="O121" s="2395"/>
      <c r="P121" s="2395"/>
      <c r="Q121" s="2395"/>
    </row>
    <row r="122" spans="1:37" s="561" customFormat="1" ht="24" customHeight="1">
      <c r="A122" s="975" t="s">
        <v>17</v>
      </c>
      <c r="B122" s="976" t="s">
        <v>17</v>
      </c>
      <c r="C122" s="2441" t="s">
        <v>1609</v>
      </c>
      <c r="D122" s="2442"/>
      <c r="E122" s="2442"/>
      <c r="F122" s="2442"/>
      <c r="G122" s="2442"/>
      <c r="H122" s="2442"/>
      <c r="I122" s="2442"/>
      <c r="J122" s="2442"/>
      <c r="K122" s="2442"/>
      <c r="L122" s="2442"/>
      <c r="M122" s="2442"/>
      <c r="N122" s="2442"/>
      <c r="O122" s="2442"/>
      <c r="P122" s="2442"/>
      <c r="Q122" s="2443"/>
      <c r="AC122" s="563"/>
      <c r="AD122" s="563"/>
      <c r="AE122" s="563"/>
      <c r="AF122" s="563"/>
      <c r="AG122" s="563"/>
      <c r="AH122" s="563"/>
      <c r="AI122" s="563"/>
      <c r="AJ122" s="563"/>
      <c r="AK122" s="563"/>
    </row>
    <row r="123" spans="1:17" ht="147.75" customHeight="1">
      <c r="A123" s="2337" t="s">
        <v>17</v>
      </c>
      <c r="B123" s="2340" t="s">
        <v>17</v>
      </c>
      <c r="C123" s="2116" t="s">
        <v>11</v>
      </c>
      <c r="D123" s="2188"/>
      <c r="E123" s="2184" t="s">
        <v>1610</v>
      </c>
      <c r="F123" s="2185" t="s">
        <v>1611</v>
      </c>
      <c r="G123" s="1038" t="s">
        <v>1445</v>
      </c>
      <c r="H123" s="1039">
        <v>0</v>
      </c>
      <c r="I123" s="801">
        <v>236.6</v>
      </c>
      <c r="J123" s="836">
        <v>1.6</v>
      </c>
      <c r="K123" s="836"/>
      <c r="L123" s="2301" t="s">
        <v>1614</v>
      </c>
      <c r="M123" s="2344" t="s">
        <v>1612</v>
      </c>
      <c r="N123" s="2297">
        <f>3.679+0.676</f>
        <v>4.3549999999999995</v>
      </c>
      <c r="O123" s="2299"/>
      <c r="P123" s="2304" t="s">
        <v>1615</v>
      </c>
      <c r="Q123" s="2307" t="s">
        <v>1613</v>
      </c>
    </row>
    <row r="124" spans="1:17" ht="127.5" customHeight="1">
      <c r="A124" s="2338"/>
      <c r="B124" s="2341"/>
      <c r="C124" s="2116"/>
      <c r="D124" s="2188"/>
      <c r="E124" s="2184"/>
      <c r="F124" s="2185"/>
      <c r="G124" s="1038" t="s">
        <v>15</v>
      </c>
      <c r="H124" s="1039">
        <v>0</v>
      </c>
      <c r="I124" s="801">
        <v>0.1</v>
      </c>
      <c r="J124" s="836">
        <v>0</v>
      </c>
      <c r="K124" s="836"/>
      <c r="L124" s="2302"/>
      <c r="M124" s="2345"/>
      <c r="N124" s="2298"/>
      <c r="O124" s="2300"/>
      <c r="P124" s="2305"/>
      <c r="Q124" s="2308"/>
    </row>
    <row r="125" spans="1:17" ht="163.5" customHeight="1">
      <c r="A125" s="2338"/>
      <c r="B125" s="2341"/>
      <c r="C125" s="2116"/>
      <c r="D125" s="2188"/>
      <c r="E125" s="2184"/>
      <c r="F125" s="2185"/>
      <c r="G125" s="1038" t="s">
        <v>1506</v>
      </c>
      <c r="H125" s="1039">
        <v>0</v>
      </c>
      <c r="I125" s="801">
        <v>496.8</v>
      </c>
      <c r="J125" s="836">
        <v>484.8</v>
      </c>
      <c r="K125" s="836"/>
      <c r="L125" s="2303"/>
      <c r="M125" s="2345"/>
      <c r="N125" s="2298"/>
      <c r="O125" s="2300"/>
      <c r="P125" s="2306"/>
      <c r="Q125" s="2309"/>
    </row>
    <row r="126" spans="1:17" ht="24.75" customHeight="1">
      <c r="A126" s="2339"/>
      <c r="B126" s="2342"/>
      <c r="C126" s="2116"/>
      <c r="D126" s="2188"/>
      <c r="E126" s="2184"/>
      <c r="F126" s="2185"/>
      <c r="G126" s="807" t="s">
        <v>16</v>
      </c>
      <c r="H126" s="1036">
        <f>SUM(H123:H125)</f>
        <v>0</v>
      </c>
      <c r="I126" s="1036">
        <f>SUM(I123:I125)</f>
        <v>733.5</v>
      </c>
      <c r="J126" s="1036">
        <f>SUM(J123:J125)</f>
        <v>486.40000000000003</v>
      </c>
      <c r="K126" s="1037"/>
      <c r="L126" s="2343"/>
      <c r="M126" s="2343"/>
      <c r="N126" s="2343"/>
      <c r="O126" s="2343"/>
      <c r="P126" s="2343"/>
      <c r="Q126" s="2343"/>
    </row>
    <row r="127" spans="1:17" s="124" customFormat="1" ht="23.25" customHeight="1">
      <c r="A127" s="796" t="s">
        <v>17</v>
      </c>
      <c r="B127" s="797" t="s">
        <v>17</v>
      </c>
      <c r="C127" s="2392" t="s">
        <v>27</v>
      </c>
      <c r="D127" s="2393"/>
      <c r="E127" s="2393"/>
      <c r="F127" s="2393"/>
      <c r="G127" s="2394"/>
      <c r="H127" s="938">
        <f>SUM(H126)</f>
        <v>0</v>
      </c>
      <c r="I127" s="938">
        <f>SUM(I126)</f>
        <v>733.5</v>
      </c>
      <c r="J127" s="938">
        <f>SUM(J126)</f>
        <v>486.40000000000003</v>
      </c>
      <c r="K127" s="938" t="e">
        <f>SUM(K105+#REF!+K126)</f>
        <v>#REF!</v>
      </c>
      <c r="L127" s="2395"/>
      <c r="M127" s="2395"/>
      <c r="N127" s="2395"/>
      <c r="O127" s="2395"/>
      <c r="P127" s="2395"/>
      <c r="Q127" s="2395"/>
    </row>
    <row r="128" spans="1:17" s="155" customFormat="1" ht="23.25" customHeight="1">
      <c r="A128" s="636" t="s">
        <v>17</v>
      </c>
      <c r="B128" s="2486" t="s">
        <v>35</v>
      </c>
      <c r="C128" s="2487"/>
      <c r="D128" s="2487"/>
      <c r="E128" s="2487"/>
      <c r="F128" s="2487"/>
      <c r="G128" s="2488"/>
      <c r="H128" s="988">
        <f>SUM(H121+H127)</f>
        <v>1817.4</v>
      </c>
      <c r="I128" s="988">
        <f>SUM(I121+I127)</f>
        <v>2673.2</v>
      </c>
      <c r="J128" s="988">
        <f>SUM(J121+J127)</f>
        <v>1833.8000000000002</v>
      </c>
      <c r="K128" s="988" t="e">
        <f>SUM(K121)</f>
        <v>#REF!</v>
      </c>
      <c r="L128" s="2444"/>
      <c r="M128" s="2444"/>
      <c r="N128" s="2444"/>
      <c r="O128" s="2444"/>
      <c r="P128" s="2444"/>
      <c r="Q128" s="2444"/>
    </row>
    <row r="129" spans="1:17" s="155" customFormat="1" ht="23.25" customHeight="1">
      <c r="A129" s="2489" t="s">
        <v>45</v>
      </c>
      <c r="B129" s="2490"/>
      <c r="C129" s="2490"/>
      <c r="D129" s="2490"/>
      <c r="E129" s="2490"/>
      <c r="F129" s="2490"/>
      <c r="G129" s="2491"/>
      <c r="H129" s="1040">
        <f>SUM(H92+H128)</f>
        <v>9576.2</v>
      </c>
      <c r="I129" s="1040">
        <f>SUM(I92+I128)</f>
        <v>10863.099999999999</v>
      </c>
      <c r="J129" s="1040">
        <f>SUM(J92+J128)</f>
        <v>8797.5</v>
      </c>
      <c r="K129" s="1040" t="e">
        <f>SUM(#REF!+K128)</f>
        <v>#REF!</v>
      </c>
      <c r="L129" s="2433"/>
      <c r="M129" s="2433"/>
      <c r="N129" s="2433"/>
      <c r="O129" s="2433"/>
      <c r="P129" s="2433"/>
      <c r="Q129" s="2433"/>
    </row>
    <row r="130" spans="10:11" ht="9.75" customHeight="1">
      <c r="J130" s="131"/>
      <c r="K130" s="131"/>
    </row>
    <row r="131" spans="10:11" ht="19.5" customHeight="1">
      <c r="J131" s="130"/>
      <c r="K131" s="130"/>
    </row>
    <row r="132" spans="10:11" ht="17.25" customHeight="1">
      <c r="J132" s="131"/>
      <c r="K132" s="131"/>
    </row>
    <row r="133" spans="10:11" ht="18.75" customHeight="1">
      <c r="J133" s="131"/>
      <c r="K133" s="131"/>
    </row>
    <row r="134" spans="10:11" ht="15">
      <c r="J134" s="131"/>
      <c r="K134" s="131"/>
    </row>
    <row r="135" spans="10:11" ht="15">
      <c r="J135" s="131"/>
      <c r="K135" s="131"/>
    </row>
    <row r="136" spans="10:11" ht="15">
      <c r="J136" s="131"/>
      <c r="K136" s="131"/>
    </row>
    <row r="137" spans="10:11" ht="15">
      <c r="J137" s="131"/>
      <c r="K137" s="131"/>
    </row>
    <row r="138" spans="10:11" ht="15">
      <c r="J138" s="131"/>
      <c r="K138" s="131"/>
    </row>
    <row r="139" spans="10:11" ht="15">
      <c r="J139" s="131"/>
      <c r="K139" s="131"/>
    </row>
    <row r="140" spans="10:11" ht="15">
      <c r="J140" s="131"/>
      <c r="K140" s="131"/>
    </row>
    <row r="141" spans="10:11" ht="15">
      <c r="J141" s="131"/>
      <c r="K141" s="131"/>
    </row>
    <row r="142" spans="10:11" ht="15">
      <c r="J142" s="131"/>
      <c r="K142" s="131"/>
    </row>
    <row r="143" spans="10:11" ht="15">
      <c r="J143" s="131"/>
      <c r="K143" s="131"/>
    </row>
    <row r="144" spans="10:11" ht="15">
      <c r="J144" s="131"/>
      <c r="K144" s="131"/>
    </row>
    <row r="145" spans="10:11" ht="15">
      <c r="J145" s="131"/>
      <c r="K145" s="131"/>
    </row>
    <row r="146" spans="10:11" ht="15">
      <c r="J146" s="131"/>
      <c r="K146" s="131"/>
    </row>
    <row r="147" spans="10:11" ht="15">
      <c r="J147" s="131"/>
      <c r="K147" s="131"/>
    </row>
    <row r="148" spans="10:11" ht="15">
      <c r="J148" s="131"/>
      <c r="K148" s="131"/>
    </row>
    <row r="149" spans="10:11" ht="15">
      <c r="J149" s="131"/>
      <c r="K149" s="131"/>
    </row>
    <row r="150" spans="10:11" ht="15">
      <c r="J150" s="131"/>
      <c r="K150" s="131"/>
    </row>
    <row r="151" spans="10:11" ht="15">
      <c r="J151" s="131"/>
      <c r="K151" s="131"/>
    </row>
    <row r="152" spans="10:11" ht="15">
      <c r="J152" s="131"/>
      <c r="K152" s="131"/>
    </row>
    <row r="153" spans="10:11" ht="15">
      <c r="J153" s="131"/>
      <c r="K153" s="131"/>
    </row>
    <row r="154" spans="10:11" ht="15">
      <c r="J154" s="131"/>
      <c r="K154" s="131"/>
    </row>
    <row r="155" spans="10:11" ht="15">
      <c r="J155" s="131"/>
      <c r="K155" s="131"/>
    </row>
    <row r="156" spans="10:11" ht="15">
      <c r="J156" s="131"/>
      <c r="K156" s="131"/>
    </row>
    <row r="157" spans="10:11" ht="15">
      <c r="J157" s="131"/>
      <c r="K157" s="131"/>
    </row>
    <row r="158" spans="10:11" ht="15">
      <c r="J158" s="131"/>
      <c r="K158" s="131"/>
    </row>
    <row r="159" spans="10:11" ht="15">
      <c r="J159" s="131"/>
      <c r="K159" s="131"/>
    </row>
    <row r="160" spans="10:11" ht="15">
      <c r="J160" s="131"/>
      <c r="K160" s="131"/>
    </row>
    <row r="161" spans="10:11" ht="15">
      <c r="J161" s="131"/>
      <c r="K161" s="131"/>
    </row>
    <row r="162" spans="10:11" ht="15">
      <c r="J162" s="131"/>
      <c r="K162" s="131"/>
    </row>
    <row r="163" spans="10:11" ht="15">
      <c r="J163" s="131"/>
      <c r="K163" s="131"/>
    </row>
    <row r="164" spans="10:11" ht="15">
      <c r="J164" s="131"/>
      <c r="K164" s="131"/>
    </row>
    <row r="165" spans="10:11" ht="15">
      <c r="J165" s="131"/>
      <c r="K165" s="131"/>
    </row>
    <row r="166" spans="10:11" ht="15">
      <c r="J166" s="131"/>
      <c r="K166" s="131"/>
    </row>
    <row r="167" spans="10:11" ht="15">
      <c r="J167" s="131"/>
      <c r="K167" s="131"/>
    </row>
    <row r="168" spans="10:11" ht="15">
      <c r="J168" s="131"/>
      <c r="K168" s="131"/>
    </row>
    <row r="169" spans="10:11" ht="15">
      <c r="J169" s="131"/>
      <c r="K169" s="131"/>
    </row>
    <row r="170" spans="10:11" ht="15">
      <c r="J170" s="131"/>
      <c r="K170" s="131"/>
    </row>
    <row r="171" spans="10:11" ht="15">
      <c r="J171" s="131"/>
      <c r="K171" s="131"/>
    </row>
    <row r="172" spans="10:11" ht="15">
      <c r="J172" s="131"/>
      <c r="K172" s="131"/>
    </row>
    <row r="173" spans="10:11" ht="15">
      <c r="J173" s="131"/>
      <c r="K173" s="131"/>
    </row>
    <row r="174" spans="10:11" ht="15">
      <c r="J174" s="131"/>
      <c r="K174" s="131"/>
    </row>
    <row r="175" spans="10:11" ht="15">
      <c r="J175" s="131"/>
      <c r="K175" s="131"/>
    </row>
    <row r="176" spans="10:11" ht="15">
      <c r="J176" s="131"/>
      <c r="K176" s="131"/>
    </row>
    <row r="177" spans="10:11" ht="15">
      <c r="J177" s="131"/>
      <c r="K177" s="131"/>
    </row>
    <row r="178" spans="10:11" ht="15">
      <c r="J178" s="131"/>
      <c r="K178" s="131"/>
    </row>
    <row r="179" spans="10:11" ht="15">
      <c r="J179" s="131"/>
      <c r="K179" s="131"/>
    </row>
    <row r="180" spans="10:11" ht="15">
      <c r="J180" s="131"/>
      <c r="K180" s="131"/>
    </row>
    <row r="181" spans="10:11" ht="15">
      <c r="J181" s="131"/>
      <c r="K181" s="131"/>
    </row>
    <row r="182" spans="10:11" ht="15">
      <c r="J182" s="131"/>
      <c r="K182" s="131"/>
    </row>
    <row r="183" spans="10:11" ht="15">
      <c r="J183" s="131"/>
      <c r="K183" s="131"/>
    </row>
    <row r="184" spans="10:11" ht="15">
      <c r="J184" s="131"/>
      <c r="K184" s="131"/>
    </row>
    <row r="185" spans="10:11" ht="15">
      <c r="J185" s="131"/>
      <c r="K185" s="131"/>
    </row>
    <row r="186" spans="10:11" ht="15">
      <c r="J186" s="131"/>
      <c r="K186" s="131"/>
    </row>
    <row r="187" spans="10:11" ht="15">
      <c r="J187" s="131"/>
      <c r="K187" s="131"/>
    </row>
    <row r="188" spans="10:11" ht="15">
      <c r="J188" s="131"/>
      <c r="K188" s="131"/>
    </row>
    <row r="189" spans="10:11" ht="15">
      <c r="J189" s="131"/>
      <c r="K189" s="131"/>
    </row>
    <row r="190" spans="10:11" ht="15">
      <c r="J190" s="131"/>
      <c r="K190" s="131"/>
    </row>
    <row r="191" spans="10:11" ht="15">
      <c r="J191" s="131"/>
      <c r="K191" s="131"/>
    </row>
    <row r="192" spans="10:11" ht="15">
      <c r="J192" s="131"/>
      <c r="K192" s="131"/>
    </row>
    <row r="193" spans="10:11" ht="15">
      <c r="J193" s="131"/>
      <c r="K193" s="131"/>
    </row>
    <row r="194" spans="10:11" ht="15">
      <c r="J194" s="131"/>
      <c r="K194" s="131"/>
    </row>
    <row r="195" spans="10:11" ht="15">
      <c r="J195" s="131"/>
      <c r="K195" s="131"/>
    </row>
    <row r="196" spans="10:11" ht="15">
      <c r="J196" s="131"/>
      <c r="K196" s="131"/>
    </row>
    <row r="197" spans="10:11" ht="15">
      <c r="J197" s="131"/>
      <c r="K197" s="131"/>
    </row>
    <row r="198" spans="10:11" ht="15">
      <c r="J198" s="131"/>
      <c r="K198" s="131"/>
    </row>
    <row r="199" spans="10:11" ht="15">
      <c r="J199" s="131"/>
      <c r="K199" s="131"/>
    </row>
    <row r="200" spans="10:11" ht="15">
      <c r="J200" s="131"/>
      <c r="K200" s="131"/>
    </row>
    <row r="201" spans="10:11" ht="15">
      <c r="J201" s="131"/>
      <c r="K201" s="131"/>
    </row>
    <row r="202" spans="10:11" ht="15">
      <c r="J202" s="131"/>
      <c r="K202" s="131"/>
    </row>
    <row r="203" spans="10:11" ht="15">
      <c r="J203" s="131"/>
      <c r="K203" s="131"/>
    </row>
    <row r="204" spans="10:11" ht="15">
      <c r="J204" s="131"/>
      <c r="K204" s="131"/>
    </row>
    <row r="205" spans="10:11" ht="15">
      <c r="J205" s="131"/>
      <c r="K205" s="131"/>
    </row>
    <row r="206" spans="10:11" ht="15">
      <c r="J206" s="131"/>
      <c r="K206" s="131"/>
    </row>
    <row r="207" spans="10:11" ht="15">
      <c r="J207" s="131"/>
      <c r="K207" s="131"/>
    </row>
    <row r="208" spans="10:11" ht="15">
      <c r="J208" s="131"/>
      <c r="K208" s="131"/>
    </row>
    <row r="209" spans="10:11" ht="15">
      <c r="J209" s="131"/>
      <c r="K209" s="131"/>
    </row>
    <row r="210" spans="10:11" ht="15">
      <c r="J210" s="131"/>
      <c r="K210" s="131"/>
    </row>
    <row r="211" spans="10:11" ht="15">
      <c r="J211" s="131"/>
      <c r="K211" s="131"/>
    </row>
    <row r="212" spans="10:11" ht="15">
      <c r="J212" s="131"/>
      <c r="K212" s="131"/>
    </row>
    <row r="213" spans="10:11" ht="15">
      <c r="J213" s="131"/>
      <c r="K213" s="131"/>
    </row>
    <row r="214" spans="10:11" ht="15">
      <c r="J214" s="131"/>
      <c r="K214" s="131"/>
    </row>
    <row r="215" spans="10:11" ht="15">
      <c r="J215" s="131"/>
      <c r="K215" s="131"/>
    </row>
    <row r="216" spans="10:11" ht="15">
      <c r="J216" s="131"/>
      <c r="K216" s="131"/>
    </row>
    <row r="217" spans="10:11" ht="15">
      <c r="J217" s="131"/>
      <c r="K217" s="131"/>
    </row>
    <row r="218" spans="10:11" ht="15">
      <c r="J218" s="131"/>
      <c r="K218" s="131"/>
    </row>
    <row r="219" spans="10:11" ht="15">
      <c r="J219" s="131"/>
      <c r="K219" s="131"/>
    </row>
    <row r="220" spans="10:11" ht="15">
      <c r="J220" s="131"/>
      <c r="K220" s="131"/>
    </row>
    <row r="221" spans="10:11" ht="15">
      <c r="J221" s="131"/>
      <c r="K221" s="131"/>
    </row>
    <row r="222" spans="10:11" ht="15">
      <c r="J222" s="131"/>
      <c r="K222" s="131"/>
    </row>
    <row r="223" spans="10:11" ht="15">
      <c r="J223" s="131"/>
      <c r="K223" s="131"/>
    </row>
    <row r="224" spans="10:11" ht="15">
      <c r="J224" s="131"/>
      <c r="K224" s="131"/>
    </row>
    <row r="225" spans="10:11" ht="15">
      <c r="J225" s="131"/>
      <c r="K225" s="131"/>
    </row>
    <row r="226" spans="10:11" ht="15">
      <c r="J226" s="131"/>
      <c r="K226" s="131"/>
    </row>
    <row r="227" spans="10:11" ht="15">
      <c r="J227" s="131"/>
      <c r="K227" s="131"/>
    </row>
    <row r="228" spans="10:11" ht="15">
      <c r="J228" s="131"/>
      <c r="K228" s="131"/>
    </row>
    <row r="229" spans="10:11" ht="15">
      <c r="J229" s="131"/>
      <c r="K229" s="131"/>
    </row>
    <row r="230" spans="10:11" ht="15">
      <c r="J230" s="131"/>
      <c r="K230" s="131"/>
    </row>
    <row r="231" spans="10:11" ht="15">
      <c r="J231" s="131"/>
      <c r="K231" s="131"/>
    </row>
    <row r="232" spans="10:11" ht="15">
      <c r="J232" s="131"/>
      <c r="K232" s="131"/>
    </row>
    <row r="233" spans="10:11" ht="15">
      <c r="J233" s="131"/>
      <c r="K233" s="131"/>
    </row>
    <row r="234" spans="10:11" ht="15">
      <c r="J234" s="131"/>
      <c r="K234" s="131"/>
    </row>
    <row r="235" spans="10:11" ht="15">
      <c r="J235" s="131"/>
      <c r="K235" s="131"/>
    </row>
    <row r="236" spans="10:11" ht="15">
      <c r="J236" s="131"/>
      <c r="K236" s="131"/>
    </row>
    <row r="237" spans="10:11" ht="15">
      <c r="J237" s="131"/>
      <c r="K237" s="131"/>
    </row>
    <row r="238" spans="10:11" ht="15">
      <c r="J238" s="131"/>
      <c r="K238" s="131"/>
    </row>
    <row r="239" spans="10:11" ht="15">
      <c r="J239" s="131"/>
      <c r="K239" s="131"/>
    </row>
    <row r="240" spans="10:11" ht="15">
      <c r="J240" s="131"/>
      <c r="K240" s="131"/>
    </row>
    <row r="241" spans="10:11" ht="15">
      <c r="J241" s="131"/>
      <c r="K241" s="131"/>
    </row>
    <row r="242" spans="10:11" ht="15">
      <c r="J242" s="131"/>
      <c r="K242" s="131"/>
    </row>
    <row r="243" spans="10:11" ht="15">
      <c r="J243" s="131"/>
      <c r="K243" s="131"/>
    </row>
    <row r="244" spans="10:11" ht="15">
      <c r="J244" s="131"/>
      <c r="K244" s="131"/>
    </row>
    <row r="245" spans="10:11" ht="15">
      <c r="J245" s="131"/>
      <c r="K245" s="131"/>
    </row>
    <row r="246" spans="10:11" ht="15">
      <c r="J246" s="131"/>
      <c r="K246" s="131"/>
    </row>
    <row r="247" spans="10:11" ht="15">
      <c r="J247" s="131"/>
      <c r="K247" s="131"/>
    </row>
    <row r="248" spans="10:11" ht="15">
      <c r="J248" s="131"/>
      <c r="K248" s="131"/>
    </row>
    <row r="249" spans="10:11" ht="15">
      <c r="J249" s="131"/>
      <c r="K249" s="131"/>
    </row>
    <row r="250" spans="10:11" ht="15">
      <c r="J250" s="131"/>
      <c r="K250" s="131"/>
    </row>
    <row r="251" spans="10:11" ht="15">
      <c r="J251" s="131"/>
      <c r="K251" s="131"/>
    </row>
    <row r="252" spans="10:11" ht="15">
      <c r="J252" s="131"/>
      <c r="K252" s="131"/>
    </row>
    <row r="253" spans="10:11" ht="15">
      <c r="J253" s="131"/>
      <c r="K253" s="131"/>
    </row>
    <row r="254" spans="10:11" ht="15">
      <c r="J254" s="131"/>
      <c r="K254" s="131"/>
    </row>
    <row r="255" spans="10:11" ht="15">
      <c r="J255" s="131"/>
      <c r="K255" s="131"/>
    </row>
    <row r="256" spans="10:11" ht="15">
      <c r="J256" s="131"/>
      <c r="K256" s="131"/>
    </row>
    <row r="257" spans="10:11" ht="15">
      <c r="J257" s="131"/>
      <c r="K257" s="131"/>
    </row>
    <row r="258" spans="10:11" ht="15">
      <c r="J258" s="131"/>
      <c r="K258" s="131"/>
    </row>
  </sheetData>
  <sheetProtection/>
  <mergeCells count="281">
    <mergeCell ref="Q64:Q65"/>
    <mergeCell ref="B95:B100"/>
    <mergeCell ref="A95:A100"/>
    <mergeCell ref="L85:Q85"/>
    <mergeCell ref="D95:D99"/>
    <mergeCell ref="E95:E99"/>
    <mergeCell ref="F95:F99"/>
    <mergeCell ref="O86:O89"/>
    <mergeCell ref="A77:A79"/>
    <mergeCell ref="B77:B79"/>
    <mergeCell ref="P32:P33"/>
    <mergeCell ref="Q32:Q33"/>
    <mergeCell ref="E35:E36"/>
    <mergeCell ref="F35:F36"/>
    <mergeCell ref="F38:F39"/>
    <mergeCell ref="P64:P65"/>
    <mergeCell ref="M32:M33"/>
    <mergeCell ref="N32:N33"/>
    <mergeCell ref="F47:F48"/>
    <mergeCell ref="M50:M51"/>
    <mergeCell ref="A35:A36"/>
    <mergeCell ref="B35:B36"/>
    <mergeCell ref="C35:C36"/>
    <mergeCell ref="D35:D36"/>
    <mergeCell ref="L35:L36"/>
    <mergeCell ref="A32:A33"/>
    <mergeCell ref="L32:L33"/>
    <mergeCell ref="D32:D33"/>
    <mergeCell ref="E32:E33"/>
    <mergeCell ref="B32:B33"/>
    <mergeCell ref="F15:F18"/>
    <mergeCell ref="P108:P109"/>
    <mergeCell ref="C32:C33"/>
    <mergeCell ref="A12:Q12"/>
    <mergeCell ref="L15:L16"/>
    <mergeCell ref="M15:M16"/>
    <mergeCell ref="N15:N16"/>
    <mergeCell ref="O15:O16"/>
    <mergeCell ref="P15:P16"/>
    <mergeCell ref="Q15:Q16"/>
    <mergeCell ref="A15:A18"/>
    <mergeCell ref="Q105:Q106"/>
    <mergeCell ref="D105:D106"/>
    <mergeCell ref="E105:E106"/>
    <mergeCell ref="F105:F106"/>
    <mergeCell ref="C105:C106"/>
    <mergeCell ref="C81:Q81"/>
    <mergeCell ref="D82:D85"/>
    <mergeCell ref="E82:E85"/>
    <mergeCell ref="F82:F85"/>
    <mergeCell ref="D15:D18"/>
    <mergeCell ref="E15:E18"/>
    <mergeCell ref="C80:G80"/>
    <mergeCell ref="C94:Q94"/>
    <mergeCell ref="P95:P96"/>
    <mergeCell ref="B47:B48"/>
    <mergeCell ref="B82:B85"/>
    <mergeCell ref="D72:K72"/>
    <mergeCell ref="B15:B18"/>
    <mergeCell ref="F32:F33"/>
    <mergeCell ref="M105:M106"/>
    <mergeCell ref="L105:L106"/>
    <mergeCell ref="D60:G60"/>
    <mergeCell ref="D61:K61"/>
    <mergeCell ref="E112:E113"/>
    <mergeCell ref="D91:G91"/>
    <mergeCell ref="L91:Q91"/>
    <mergeCell ref="F108:F109"/>
    <mergeCell ref="N105:N106"/>
    <mergeCell ref="O105:O106"/>
    <mergeCell ref="B128:G128"/>
    <mergeCell ref="A129:G129"/>
    <mergeCell ref="B110:B111"/>
    <mergeCell ref="E47:E48"/>
    <mergeCell ref="B114:B115"/>
    <mergeCell ref="C114:C115"/>
    <mergeCell ref="D114:D115"/>
    <mergeCell ref="A82:A85"/>
    <mergeCell ref="A47:A48"/>
    <mergeCell ref="C121:G121"/>
    <mergeCell ref="A118:A120"/>
    <mergeCell ref="B118:B120"/>
    <mergeCell ref="C118:C120"/>
    <mergeCell ref="D118:D120"/>
    <mergeCell ref="E118:E120"/>
    <mergeCell ref="F118:F120"/>
    <mergeCell ref="D110:D111"/>
    <mergeCell ref="E110:E111"/>
    <mergeCell ref="C95:C100"/>
    <mergeCell ref="C108:C109"/>
    <mergeCell ref="B108:B109"/>
    <mergeCell ref="B105:B106"/>
    <mergeCell ref="C101:C104"/>
    <mergeCell ref="B101:B104"/>
    <mergeCell ref="C77:C79"/>
    <mergeCell ref="D77:D79"/>
    <mergeCell ref="E77:E79"/>
    <mergeCell ref="A86:A90"/>
    <mergeCell ref="B86:B90"/>
    <mergeCell ref="C86:C90"/>
    <mergeCell ref="D86:D90"/>
    <mergeCell ref="C82:C85"/>
    <mergeCell ref="A73:A76"/>
    <mergeCell ref="B73:B76"/>
    <mergeCell ref="C73:C76"/>
    <mergeCell ref="D73:D76"/>
    <mergeCell ref="E73:E76"/>
    <mergeCell ref="F73:F76"/>
    <mergeCell ref="A67:A70"/>
    <mergeCell ref="B67:B70"/>
    <mergeCell ref="C67:C70"/>
    <mergeCell ref="D67:D70"/>
    <mergeCell ref="E67:E70"/>
    <mergeCell ref="F67:F70"/>
    <mergeCell ref="D62:D63"/>
    <mergeCell ref="E62:E63"/>
    <mergeCell ref="F62:F63"/>
    <mergeCell ref="A64:A66"/>
    <mergeCell ref="B64:B66"/>
    <mergeCell ref="C64:C66"/>
    <mergeCell ref="D64:D66"/>
    <mergeCell ref="E64:E66"/>
    <mergeCell ref="F64:F66"/>
    <mergeCell ref="A62:A63"/>
    <mergeCell ref="B62:B63"/>
    <mergeCell ref="C15:C18"/>
    <mergeCell ref="L8:O8"/>
    <mergeCell ref="P8:P10"/>
    <mergeCell ref="J9:J10"/>
    <mergeCell ref="H9:H10"/>
    <mergeCell ref="I9:I10"/>
    <mergeCell ref="M9:M10"/>
    <mergeCell ref="C62:C63"/>
    <mergeCell ref="C47:C48"/>
    <mergeCell ref="O32:O33"/>
    <mergeCell ref="A11:Q11"/>
    <mergeCell ref="L61:Q61"/>
    <mergeCell ref="L66:Q66"/>
    <mergeCell ref="A50:A51"/>
    <mergeCell ref="L18:Q18"/>
    <mergeCell ref="L60:Q60"/>
    <mergeCell ref="E50:E51"/>
    <mergeCell ref="D47:D48"/>
    <mergeCell ref="N50:N51"/>
    <mergeCell ref="L9:L10"/>
    <mergeCell ref="N9:N10"/>
    <mergeCell ref="O9:O10"/>
    <mergeCell ref="Q8:Q10"/>
    <mergeCell ref="H8:K8"/>
    <mergeCell ref="B13:Q13"/>
    <mergeCell ref="K9:K10"/>
    <mergeCell ref="A5:P5"/>
    <mergeCell ref="A6:P6"/>
    <mergeCell ref="A7:P7"/>
    <mergeCell ref="A8:A10"/>
    <mergeCell ref="B8:B10"/>
    <mergeCell ref="C8:C10"/>
    <mergeCell ref="D8:D10"/>
    <mergeCell ref="E8:E10"/>
    <mergeCell ref="F8:F10"/>
    <mergeCell ref="G8:G10"/>
    <mergeCell ref="L128:Q128"/>
    <mergeCell ref="D50:D51"/>
    <mergeCell ref="C50:C51"/>
    <mergeCell ref="B50:B51"/>
    <mergeCell ref="F50:F51"/>
    <mergeCell ref="C71:G71"/>
    <mergeCell ref="L71:Q71"/>
    <mergeCell ref="L120:Q120"/>
    <mergeCell ref="L76:Q76"/>
    <mergeCell ref="L79:Q79"/>
    <mergeCell ref="L129:Q129"/>
    <mergeCell ref="Q110:Q111"/>
    <mergeCell ref="N114:N115"/>
    <mergeCell ref="O114:O115"/>
    <mergeCell ref="L118:L119"/>
    <mergeCell ref="M118:M119"/>
    <mergeCell ref="N118:N119"/>
    <mergeCell ref="Q112:Q113"/>
    <mergeCell ref="C122:Q122"/>
    <mergeCell ref="Q118:Q119"/>
    <mergeCell ref="O50:O51"/>
    <mergeCell ref="P50:P51"/>
    <mergeCell ref="Q50:Q51"/>
    <mergeCell ref="L73:L74"/>
    <mergeCell ref="M73:M74"/>
    <mergeCell ref="Q67:Q69"/>
    <mergeCell ref="M67:M69"/>
    <mergeCell ref="N67:N69"/>
    <mergeCell ref="O67:O69"/>
    <mergeCell ref="L67:L69"/>
    <mergeCell ref="P67:P69"/>
    <mergeCell ref="N73:N74"/>
    <mergeCell ref="O73:O74"/>
    <mergeCell ref="P73:P74"/>
    <mergeCell ref="L72:Q72"/>
    <mergeCell ref="Q73:Q74"/>
    <mergeCell ref="L70:Q70"/>
    <mergeCell ref="L80:Q80"/>
    <mergeCell ref="F77:F79"/>
    <mergeCell ref="E86:E90"/>
    <mergeCell ref="F86:F90"/>
    <mergeCell ref="L90:Q90"/>
    <mergeCell ref="P82:P84"/>
    <mergeCell ref="Q82:Q84"/>
    <mergeCell ref="L86:L89"/>
    <mergeCell ref="M86:M89"/>
    <mergeCell ref="N86:N89"/>
    <mergeCell ref="P86:P89"/>
    <mergeCell ref="Q86:Q89"/>
    <mergeCell ref="B92:G92"/>
    <mergeCell ref="L92:Q92"/>
    <mergeCell ref="C127:G127"/>
    <mergeCell ref="L127:Q127"/>
    <mergeCell ref="L121:Q121"/>
    <mergeCell ref="L99:Q99"/>
    <mergeCell ref="P105:P106"/>
    <mergeCell ref="D108:D109"/>
    <mergeCell ref="N95:N96"/>
    <mergeCell ref="O95:O96"/>
    <mergeCell ref="Q95:Q98"/>
    <mergeCell ref="M101:M104"/>
    <mergeCell ref="N101:N104"/>
    <mergeCell ref="O101:O104"/>
    <mergeCell ref="Q102:Q104"/>
    <mergeCell ref="P102:P104"/>
    <mergeCell ref="A110:A111"/>
    <mergeCell ref="F110:F111"/>
    <mergeCell ref="A101:A104"/>
    <mergeCell ref="F101:F104"/>
    <mergeCell ref="E101:E104"/>
    <mergeCell ref="L102:L104"/>
    <mergeCell ref="A108:A109"/>
    <mergeCell ref="E108:E109"/>
    <mergeCell ref="A105:A106"/>
    <mergeCell ref="C110:C111"/>
    <mergeCell ref="A112:A113"/>
    <mergeCell ref="B112:B113"/>
    <mergeCell ref="C112:C113"/>
    <mergeCell ref="D112:D113"/>
    <mergeCell ref="F112:F113"/>
    <mergeCell ref="A114:A115"/>
    <mergeCell ref="E114:E115"/>
    <mergeCell ref="F114:F115"/>
    <mergeCell ref="B93:Q93"/>
    <mergeCell ref="P112:P113"/>
    <mergeCell ref="L112:L113"/>
    <mergeCell ref="M112:M113"/>
    <mergeCell ref="N112:N113"/>
    <mergeCell ref="O112:O113"/>
    <mergeCell ref="D101:D104"/>
    <mergeCell ref="Q108:Q109"/>
    <mergeCell ref="L95:L96"/>
    <mergeCell ref="M95:M96"/>
    <mergeCell ref="M114:M115"/>
    <mergeCell ref="L114:L115"/>
    <mergeCell ref="A123:A126"/>
    <mergeCell ref="B123:B126"/>
    <mergeCell ref="C123:C126"/>
    <mergeCell ref="D123:D126"/>
    <mergeCell ref="E123:E126"/>
    <mergeCell ref="F123:F126"/>
    <mergeCell ref="L126:Q126"/>
    <mergeCell ref="M123:M125"/>
    <mergeCell ref="C14:Q14"/>
    <mergeCell ref="L59:Q59"/>
    <mergeCell ref="L63:Q63"/>
    <mergeCell ref="A58:A59"/>
    <mergeCell ref="B58:B59"/>
    <mergeCell ref="C58:C59"/>
    <mergeCell ref="D58:D59"/>
    <mergeCell ref="E58:E59"/>
    <mergeCell ref="F58:F59"/>
    <mergeCell ref="L50:L51"/>
    <mergeCell ref="N123:N125"/>
    <mergeCell ref="O123:O125"/>
    <mergeCell ref="L123:L125"/>
    <mergeCell ref="P123:P125"/>
    <mergeCell ref="Q123:Q125"/>
    <mergeCell ref="O118:O119"/>
    <mergeCell ref="P118:P119"/>
  </mergeCells>
  <printOptions/>
  <pageMargins left="0.2362204724409449" right="0.2362204724409449" top="0.35433070866141736" bottom="0.35433070866141736" header="0.31496062992125984" footer="0.31496062992125984"/>
  <pageSetup horizontalDpi="600" verticalDpi="600" orientation="landscape" paperSize="9" scale="80" r:id="rId3"/>
  <legacyDrawing r:id="rId2"/>
</worksheet>
</file>

<file path=xl/worksheets/sheet5.xml><?xml version="1.0" encoding="utf-8"?>
<worksheet xmlns="http://schemas.openxmlformats.org/spreadsheetml/2006/main" xmlns:r="http://schemas.openxmlformats.org/officeDocument/2006/relationships">
  <sheetPr>
    <tabColor theme="9" tint="0.5999900102615356"/>
  </sheetPr>
  <dimension ref="A1:O114"/>
  <sheetViews>
    <sheetView zoomScale="98" zoomScaleNormal="98" zoomScalePageLayoutView="0" workbookViewId="0" topLeftCell="A1">
      <pane ySplit="10" topLeftCell="A11" activePane="bottomLeft" state="frozen"/>
      <selection pane="topLeft" activeCell="A1" sqref="A1"/>
      <selection pane="bottomLeft" activeCell="O8" sqref="O8:O10"/>
    </sheetView>
  </sheetViews>
  <sheetFormatPr defaultColWidth="9.140625" defaultRowHeight="12.75"/>
  <cols>
    <col min="1" max="1" width="3.28125" style="0" customWidth="1"/>
    <col min="2" max="2" width="3.00390625" style="0" customWidth="1"/>
    <col min="3" max="4" width="4.00390625" style="0" customWidth="1"/>
    <col min="5" max="5" width="18.7109375" style="0" customWidth="1"/>
    <col min="6" max="6" width="9.57421875" style="142" customWidth="1"/>
    <col min="7" max="7" width="7.421875" style="0" customWidth="1"/>
    <col min="8" max="8" width="10.28125" style="87" customWidth="1"/>
    <col min="9" max="9" width="10.8515625" style="87" customWidth="1"/>
    <col min="10" max="10" width="8.57421875" style="87" customWidth="1"/>
    <col min="11" max="11" width="16.8515625" style="0" customWidth="1"/>
    <col min="12" max="12" width="7.8515625" style="0" customWidth="1"/>
    <col min="13" max="13" width="6.57421875" style="0" customWidth="1"/>
    <col min="14" max="14" width="40.28125" style="0" customWidth="1"/>
    <col min="15" max="15" width="30.28125" style="0" customWidth="1"/>
  </cols>
  <sheetData>
    <row r="1" ht="15">
      <c r="O1" s="3569" t="s">
        <v>1717</v>
      </c>
    </row>
    <row r="2" ht="15">
      <c r="O2" s="3569" t="s">
        <v>1718</v>
      </c>
    </row>
    <row r="3" spans="1:15" ht="12.75" customHeight="1">
      <c r="A3" s="134"/>
      <c r="B3" s="134"/>
      <c r="C3" s="134"/>
      <c r="D3" s="134"/>
      <c r="E3" s="134"/>
      <c r="F3" s="134"/>
      <c r="G3" s="134"/>
      <c r="H3" s="135"/>
      <c r="I3" s="135"/>
      <c r="J3" s="135"/>
      <c r="K3" s="134"/>
      <c r="L3" s="134"/>
      <c r="M3" s="134"/>
      <c r="O3" s="3569" t="s">
        <v>1721</v>
      </c>
    </row>
    <row r="4" spans="1:15" ht="12.75" customHeight="1">
      <c r="A4" s="134"/>
      <c r="B4" s="134"/>
      <c r="C4" s="134"/>
      <c r="D4" s="134"/>
      <c r="E4" s="134"/>
      <c r="F4" s="134"/>
      <c r="G4" s="134"/>
      <c r="H4" s="135"/>
      <c r="I4" s="135"/>
      <c r="J4" s="135"/>
      <c r="K4" s="134"/>
      <c r="L4" s="134"/>
      <c r="M4" s="134"/>
      <c r="O4" s="3569" t="s">
        <v>1720</v>
      </c>
    </row>
    <row r="5" spans="1:15" ht="12.75" customHeight="1">
      <c r="A5" s="95"/>
      <c r="B5" s="95"/>
      <c r="C5" s="95"/>
      <c r="D5" s="95"/>
      <c r="E5" s="2596" t="s">
        <v>773</v>
      </c>
      <c r="F5" s="2596"/>
      <c r="G5" s="2596"/>
      <c r="H5" s="2596"/>
      <c r="I5" s="2596"/>
      <c r="J5" s="2596"/>
      <c r="K5" s="2596"/>
      <c r="L5" s="2596"/>
      <c r="M5" s="2596"/>
      <c r="N5" s="2596"/>
      <c r="O5" s="97"/>
    </row>
    <row r="6" spans="1:15" ht="19.5" customHeight="1">
      <c r="A6" s="299"/>
      <c r="B6" s="299"/>
      <c r="C6" s="299"/>
      <c r="D6" s="299"/>
      <c r="E6" s="2597" t="s">
        <v>774</v>
      </c>
      <c r="F6" s="2597"/>
      <c r="G6" s="2597"/>
      <c r="H6" s="2597"/>
      <c r="I6" s="2597"/>
      <c r="J6" s="2597"/>
      <c r="K6" s="2597"/>
      <c r="L6" s="2597"/>
      <c r="M6" s="2597"/>
      <c r="N6" s="2597"/>
      <c r="O6" s="97"/>
    </row>
    <row r="7" spans="1:15" ht="15">
      <c r="A7" s="96"/>
      <c r="B7" s="96"/>
      <c r="C7" s="96"/>
      <c r="D7" s="96"/>
      <c r="E7" s="96"/>
      <c r="F7" s="96"/>
      <c r="G7" s="96"/>
      <c r="H7" s="300"/>
      <c r="I7" s="300"/>
      <c r="J7" s="300"/>
      <c r="K7" s="96"/>
      <c r="L7" s="96"/>
      <c r="M7" s="96"/>
      <c r="N7" s="97"/>
      <c r="O7" s="97"/>
    </row>
    <row r="8" spans="1:15" ht="30" customHeight="1">
      <c r="A8" s="2185" t="s">
        <v>0</v>
      </c>
      <c r="B8" s="2606" t="s">
        <v>1</v>
      </c>
      <c r="C8" s="2185" t="s">
        <v>2</v>
      </c>
      <c r="D8" s="2185" t="s">
        <v>72</v>
      </c>
      <c r="E8" s="2579" t="s">
        <v>3</v>
      </c>
      <c r="F8" s="2185" t="s">
        <v>4</v>
      </c>
      <c r="G8" s="2185" t="s">
        <v>5</v>
      </c>
      <c r="H8" s="2598" t="s">
        <v>450</v>
      </c>
      <c r="I8" s="2598"/>
      <c r="J8" s="2598"/>
      <c r="K8" s="2599" t="s">
        <v>132</v>
      </c>
      <c r="L8" s="2599"/>
      <c r="M8" s="2599"/>
      <c r="N8" s="2579" t="s">
        <v>582</v>
      </c>
      <c r="O8" s="2579" t="s">
        <v>7</v>
      </c>
    </row>
    <row r="9" spans="1:15" ht="25.5" customHeight="1">
      <c r="A9" s="2185"/>
      <c r="B9" s="2185"/>
      <c r="C9" s="2185"/>
      <c r="D9" s="2185"/>
      <c r="E9" s="2579"/>
      <c r="F9" s="2185"/>
      <c r="G9" s="2185"/>
      <c r="H9" s="2077" t="s">
        <v>667</v>
      </c>
      <c r="I9" s="2603" t="s">
        <v>668</v>
      </c>
      <c r="J9" s="2603" t="s">
        <v>775</v>
      </c>
      <c r="K9" s="2579" t="s">
        <v>8</v>
      </c>
      <c r="L9" s="2604" t="s">
        <v>9</v>
      </c>
      <c r="M9" s="2604" t="s">
        <v>10</v>
      </c>
      <c r="N9" s="2579"/>
      <c r="O9" s="2579"/>
    </row>
    <row r="10" spans="1:15" ht="123" customHeight="1">
      <c r="A10" s="2185"/>
      <c r="B10" s="2185"/>
      <c r="C10" s="2185"/>
      <c r="D10" s="2185"/>
      <c r="E10" s="2579"/>
      <c r="F10" s="2185"/>
      <c r="G10" s="2185"/>
      <c r="H10" s="2077"/>
      <c r="I10" s="2603"/>
      <c r="J10" s="2603"/>
      <c r="K10" s="2579"/>
      <c r="L10" s="2604"/>
      <c r="M10" s="2604"/>
      <c r="N10" s="2579"/>
      <c r="O10" s="2579"/>
    </row>
    <row r="11" spans="1:15" s="138" customFormat="1" ht="18" customHeight="1">
      <c r="A11" s="2605" t="s">
        <v>267</v>
      </c>
      <c r="B11" s="2605"/>
      <c r="C11" s="2605"/>
      <c r="D11" s="2605"/>
      <c r="E11" s="2605"/>
      <c r="F11" s="2605"/>
      <c r="G11" s="2605"/>
      <c r="H11" s="2605"/>
      <c r="I11" s="2605"/>
      <c r="J11" s="2605"/>
      <c r="K11" s="1064"/>
      <c r="L11" s="1065"/>
      <c r="M11" s="1065"/>
      <c r="N11" s="1066"/>
      <c r="O11" s="1066"/>
    </row>
    <row r="12" spans="1:15" s="58" customFormat="1" ht="16.5" customHeight="1">
      <c r="A12" s="1067" t="s">
        <v>11</v>
      </c>
      <c r="B12" s="2721" t="s">
        <v>268</v>
      </c>
      <c r="C12" s="2722"/>
      <c r="D12" s="2722"/>
      <c r="E12" s="2722"/>
      <c r="F12" s="2722"/>
      <c r="G12" s="2722"/>
      <c r="H12" s="2722"/>
      <c r="I12" s="2722"/>
      <c r="J12" s="2722"/>
      <c r="K12" s="2722"/>
      <c r="L12" s="2722"/>
      <c r="M12" s="2722"/>
      <c r="N12" s="2722"/>
      <c r="O12" s="2723"/>
    </row>
    <row r="13" spans="1:15" s="58" customFormat="1" ht="18" customHeight="1">
      <c r="A13" s="1068" t="s">
        <v>11</v>
      </c>
      <c r="B13" s="1069" t="s">
        <v>17</v>
      </c>
      <c r="C13" s="2718" t="s">
        <v>269</v>
      </c>
      <c r="D13" s="2719"/>
      <c r="E13" s="2719"/>
      <c r="F13" s="2719"/>
      <c r="G13" s="2719"/>
      <c r="H13" s="2719"/>
      <c r="I13" s="2719"/>
      <c r="J13" s="2719"/>
      <c r="K13" s="2719"/>
      <c r="L13" s="2719"/>
      <c r="M13" s="2719"/>
      <c r="N13" s="2719"/>
      <c r="O13" s="2720"/>
    </row>
    <row r="14" spans="1:15" ht="69" customHeight="1">
      <c r="A14" s="2545" t="s">
        <v>11</v>
      </c>
      <c r="B14" s="2547" t="s">
        <v>17</v>
      </c>
      <c r="C14" s="2607" t="s">
        <v>11</v>
      </c>
      <c r="D14" s="2161"/>
      <c r="E14" s="2137" t="s">
        <v>477</v>
      </c>
      <c r="F14" s="2559" t="s">
        <v>771</v>
      </c>
      <c r="G14" s="711" t="s">
        <v>15</v>
      </c>
      <c r="H14" s="660">
        <v>33.5</v>
      </c>
      <c r="I14" s="660">
        <v>28.5</v>
      </c>
      <c r="J14" s="660">
        <v>13.6</v>
      </c>
      <c r="K14" s="2364" t="s">
        <v>479</v>
      </c>
      <c r="L14" s="2665">
        <v>5</v>
      </c>
      <c r="M14" s="2668">
        <v>5</v>
      </c>
      <c r="N14" s="2620" t="s">
        <v>1616</v>
      </c>
      <c r="O14" s="2620" t="s">
        <v>1186</v>
      </c>
    </row>
    <row r="15" spans="1:15" ht="51.75" customHeight="1">
      <c r="A15" s="2545"/>
      <c r="B15" s="2547"/>
      <c r="C15" s="2607"/>
      <c r="D15" s="2161"/>
      <c r="E15" s="2137"/>
      <c r="F15" s="2559"/>
      <c r="G15" s="711" t="s">
        <v>502</v>
      </c>
      <c r="H15" s="660">
        <v>6.6</v>
      </c>
      <c r="I15" s="660">
        <v>6.6</v>
      </c>
      <c r="J15" s="660">
        <v>5.17</v>
      </c>
      <c r="K15" s="2365"/>
      <c r="L15" s="2666"/>
      <c r="M15" s="2669"/>
      <c r="N15" s="2658"/>
      <c r="O15" s="2658"/>
    </row>
    <row r="16" spans="1:15" ht="45.75" customHeight="1">
      <c r="A16" s="2545"/>
      <c r="B16" s="2547"/>
      <c r="C16" s="2607"/>
      <c r="D16" s="2161"/>
      <c r="E16" s="2137"/>
      <c r="F16" s="2559"/>
      <c r="G16" s="711" t="s">
        <v>69</v>
      </c>
      <c r="H16" s="660"/>
      <c r="I16" s="660">
        <v>3</v>
      </c>
      <c r="J16" s="660">
        <v>3</v>
      </c>
      <c r="K16" s="2370"/>
      <c r="L16" s="2667"/>
      <c r="M16" s="2670"/>
      <c r="N16" s="2659"/>
      <c r="O16" s="2659"/>
    </row>
    <row r="17" spans="1:15" ht="32.25" customHeight="1">
      <c r="A17" s="2545"/>
      <c r="B17" s="2547"/>
      <c r="C17" s="2607"/>
      <c r="D17" s="2161"/>
      <c r="E17" s="2137"/>
      <c r="F17" s="2559"/>
      <c r="G17" s="1073" t="s">
        <v>26</v>
      </c>
      <c r="H17" s="1074">
        <f>SUM(H14:H16)</f>
        <v>40.1</v>
      </c>
      <c r="I17" s="1074">
        <f>SUM(I14:I16)</f>
        <v>38.1</v>
      </c>
      <c r="J17" s="1074">
        <f>SUM(J14:J16)</f>
        <v>21.77</v>
      </c>
      <c r="K17" s="2580"/>
      <c r="L17" s="2581"/>
      <c r="M17" s="2581"/>
      <c r="N17" s="2581"/>
      <c r="O17" s="2582"/>
    </row>
    <row r="18" spans="1:15" ht="24.75" customHeight="1">
      <c r="A18" s="2557" t="s">
        <v>11</v>
      </c>
      <c r="B18" s="2558" t="s">
        <v>17</v>
      </c>
      <c r="C18" s="2116" t="s">
        <v>17</v>
      </c>
      <c r="D18" s="2188"/>
      <c r="E18" s="2189" t="s">
        <v>478</v>
      </c>
      <c r="F18" s="2559" t="s">
        <v>509</v>
      </c>
      <c r="G18" s="2592" t="s">
        <v>15</v>
      </c>
      <c r="H18" s="2102">
        <v>16.4</v>
      </c>
      <c r="I18" s="2102">
        <v>16.4</v>
      </c>
      <c r="J18" s="2102">
        <v>16.4</v>
      </c>
      <c r="K18" s="1078" t="s">
        <v>480</v>
      </c>
      <c r="L18" s="1079">
        <v>5</v>
      </c>
      <c r="M18" s="1080">
        <v>5</v>
      </c>
      <c r="N18" s="2536"/>
      <c r="O18" s="2539"/>
    </row>
    <row r="19" spans="1:15" ht="36" customHeight="1">
      <c r="A19" s="2557"/>
      <c r="B19" s="2558"/>
      <c r="C19" s="2116"/>
      <c r="D19" s="2188"/>
      <c r="E19" s="2189"/>
      <c r="F19" s="2559"/>
      <c r="G19" s="2593"/>
      <c r="H19" s="2595"/>
      <c r="I19" s="2595"/>
      <c r="J19" s="2595"/>
      <c r="K19" s="1082" t="s">
        <v>481</v>
      </c>
      <c r="L19" s="1083">
        <v>5</v>
      </c>
      <c r="M19" s="1084">
        <v>5</v>
      </c>
      <c r="N19" s="2537"/>
      <c r="O19" s="2540"/>
    </row>
    <row r="20" spans="1:15" ht="31.5" customHeight="1">
      <c r="A20" s="2557"/>
      <c r="B20" s="2558"/>
      <c r="C20" s="2116"/>
      <c r="D20" s="2188"/>
      <c r="E20" s="2189"/>
      <c r="F20" s="2559"/>
      <c r="G20" s="2594"/>
      <c r="H20" s="2103"/>
      <c r="I20" s="2103"/>
      <c r="J20" s="2103"/>
      <c r="K20" s="1085" t="s">
        <v>482</v>
      </c>
      <c r="L20" s="1086">
        <v>500</v>
      </c>
      <c r="M20" s="1080">
        <v>500</v>
      </c>
      <c r="N20" s="2538"/>
      <c r="O20" s="2541"/>
    </row>
    <row r="21" spans="1:15" ht="22.5" customHeight="1">
      <c r="A21" s="2557"/>
      <c r="B21" s="2558"/>
      <c r="C21" s="2116"/>
      <c r="D21" s="2188"/>
      <c r="E21" s="2189"/>
      <c r="F21" s="2559"/>
      <c r="G21" s="1088" t="s">
        <v>26</v>
      </c>
      <c r="H21" s="1074">
        <f>H18</f>
        <v>16.4</v>
      </c>
      <c r="I21" s="1074">
        <f>I18</f>
        <v>16.4</v>
      </c>
      <c r="J21" s="1074">
        <f>J18</f>
        <v>16.4</v>
      </c>
      <c r="K21" s="2583"/>
      <c r="L21" s="2583"/>
      <c r="M21" s="2583"/>
      <c r="N21" s="2583"/>
      <c r="O21" s="2583"/>
    </row>
    <row r="22" spans="1:15" s="43" customFormat="1" ht="18" customHeight="1">
      <c r="A22" s="1068" t="s">
        <v>11</v>
      </c>
      <c r="B22" s="1069" t="s">
        <v>17</v>
      </c>
      <c r="C22" s="2569" t="s">
        <v>270</v>
      </c>
      <c r="D22" s="2570"/>
      <c r="E22" s="2570"/>
      <c r="F22" s="2570"/>
      <c r="G22" s="2571"/>
      <c r="H22" s="1089">
        <f>SUM(H17+H21)</f>
        <v>56.5</v>
      </c>
      <c r="I22" s="1089">
        <f>SUM(I17+I21)</f>
        <v>54.5</v>
      </c>
      <c r="J22" s="1089">
        <f>SUM(J17+J21)</f>
        <v>38.17</v>
      </c>
      <c r="K22" s="2572"/>
      <c r="L22" s="2572"/>
      <c r="M22" s="2572"/>
      <c r="N22" s="2572"/>
      <c r="O22" s="2572"/>
    </row>
    <row r="23" spans="1:15" s="58" customFormat="1" ht="18" customHeight="1">
      <c r="A23" s="1068" t="s">
        <v>11</v>
      </c>
      <c r="B23" s="1069" t="s">
        <v>19</v>
      </c>
      <c r="C23" s="2584" t="s">
        <v>772</v>
      </c>
      <c r="D23" s="2584"/>
      <c r="E23" s="2584"/>
      <c r="F23" s="2584"/>
      <c r="G23" s="2584"/>
      <c r="H23" s="2584"/>
      <c r="I23" s="2584"/>
      <c r="J23" s="2584"/>
      <c r="K23" s="1090"/>
      <c r="L23" s="1091"/>
      <c r="M23" s="1091"/>
      <c r="N23" s="1092"/>
      <c r="O23" s="1092"/>
    </row>
    <row r="24" spans="1:15" ht="38.25" customHeight="1">
      <c r="A24" s="2557" t="s">
        <v>11</v>
      </c>
      <c r="B24" s="2558" t="s">
        <v>19</v>
      </c>
      <c r="C24" s="2116" t="s">
        <v>11</v>
      </c>
      <c r="D24" s="2188"/>
      <c r="E24" s="2189" t="s">
        <v>1103</v>
      </c>
      <c r="F24" s="2559" t="s">
        <v>509</v>
      </c>
      <c r="G24" s="2592" t="s">
        <v>15</v>
      </c>
      <c r="H24" s="2102">
        <v>43.4</v>
      </c>
      <c r="I24" s="2102">
        <v>43.4</v>
      </c>
      <c r="J24" s="2102">
        <v>43.4</v>
      </c>
      <c r="K24" s="1078" t="s">
        <v>1104</v>
      </c>
      <c r="L24" s="1079">
        <v>30</v>
      </c>
      <c r="M24" s="1080">
        <v>30</v>
      </c>
      <c r="N24" s="657"/>
      <c r="O24" s="1081"/>
    </row>
    <row r="25" spans="1:15" ht="24.75" customHeight="1">
      <c r="A25" s="2557"/>
      <c r="B25" s="2558"/>
      <c r="C25" s="2116"/>
      <c r="D25" s="2188"/>
      <c r="E25" s="2189"/>
      <c r="F25" s="2559"/>
      <c r="G25" s="2593"/>
      <c r="H25" s="2595"/>
      <c r="I25" s="2595"/>
      <c r="J25" s="2595"/>
      <c r="K25" s="1082" t="s">
        <v>1105</v>
      </c>
      <c r="L25" s="1083">
        <v>11</v>
      </c>
      <c r="M25" s="1084">
        <v>12</v>
      </c>
      <c r="N25" s="657"/>
      <c r="O25" s="1081"/>
    </row>
    <row r="26" spans="1:15" ht="47.25" customHeight="1">
      <c r="A26" s="2557"/>
      <c r="B26" s="2558"/>
      <c r="C26" s="2116"/>
      <c r="D26" s="2188"/>
      <c r="E26" s="2189"/>
      <c r="F26" s="2559"/>
      <c r="G26" s="2594"/>
      <c r="H26" s="2103"/>
      <c r="I26" s="2103"/>
      <c r="J26" s="2103"/>
      <c r="K26" s="1085" t="s">
        <v>1106</v>
      </c>
      <c r="L26" s="1086">
        <v>6</v>
      </c>
      <c r="M26" s="1080">
        <v>12</v>
      </c>
      <c r="N26" s="657"/>
      <c r="O26" s="1087"/>
    </row>
    <row r="27" spans="1:15" ht="22.5" customHeight="1">
      <c r="A27" s="2557"/>
      <c r="B27" s="2558"/>
      <c r="C27" s="2116"/>
      <c r="D27" s="2188"/>
      <c r="E27" s="2189"/>
      <c r="F27" s="2559"/>
      <c r="G27" s="1088" t="s">
        <v>26</v>
      </c>
      <c r="H27" s="1074">
        <f>H24</f>
        <v>43.4</v>
      </c>
      <c r="I27" s="1074">
        <f>I24</f>
        <v>43.4</v>
      </c>
      <c r="J27" s="1074">
        <f>J24</f>
        <v>43.4</v>
      </c>
      <c r="K27" s="2583"/>
      <c r="L27" s="2583"/>
      <c r="M27" s="2583"/>
      <c r="N27" s="2583"/>
      <c r="O27" s="2583"/>
    </row>
    <row r="28" spans="1:15" s="43" customFormat="1" ht="18" customHeight="1">
      <c r="A28" s="1068" t="s">
        <v>11</v>
      </c>
      <c r="B28" s="1069" t="s">
        <v>19</v>
      </c>
      <c r="C28" s="2569" t="s">
        <v>270</v>
      </c>
      <c r="D28" s="2570"/>
      <c r="E28" s="2570"/>
      <c r="F28" s="2570"/>
      <c r="G28" s="2571"/>
      <c r="H28" s="1089">
        <f>SUM(H23+H27)</f>
        <v>43.4</v>
      </c>
      <c r="I28" s="1089">
        <f>SUM(I23+I27)</f>
        <v>43.4</v>
      </c>
      <c r="J28" s="1089">
        <f>SUM(J23+J27)</f>
        <v>43.4</v>
      </c>
      <c r="K28" s="2572"/>
      <c r="L28" s="2572"/>
      <c r="M28" s="2572"/>
      <c r="N28" s="2572"/>
      <c r="O28" s="2572"/>
    </row>
    <row r="29" spans="1:15" s="43" customFormat="1" ht="17.25" customHeight="1">
      <c r="A29" s="1068" t="s">
        <v>11</v>
      </c>
      <c r="B29" s="2610" t="s">
        <v>35</v>
      </c>
      <c r="C29" s="2611"/>
      <c r="D29" s="2611"/>
      <c r="E29" s="2611"/>
      <c r="F29" s="2611"/>
      <c r="G29" s="2612"/>
      <c r="H29" s="988">
        <f>SUM(H22+H28)</f>
        <v>99.9</v>
      </c>
      <c r="I29" s="988">
        <f>SUM(I22+I28)</f>
        <v>97.9</v>
      </c>
      <c r="J29" s="988">
        <f>SUM(J22+J28)</f>
        <v>81.57</v>
      </c>
      <c r="K29" s="2589"/>
      <c r="L29" s="2589"/>
      <c r="M29" s="2589"/>
      <c r="N29" s="2589"/>
      <c r="O29" s="2589"/>
    </row>
    <row r="30" spans="1:15" s="43" customFormat="1" ht="17.25" customHeight="1">
      <c r="A30" s="1068" t="s">
        <v>17</v>
      </c>
      <c r="B30" s="2609" t="s">
        <v>271</v>
      </c>
      <c r="C30" s="2609"/>
      <c r="D30" s="2609"/>
      <c r="E30" s="2609"/>
      <c r="F30" s="2609"/>
      <c r="G30" s="2609"/>
      <c r="H30" s="2609"/>
      <c r="I30" s="2609"/>
      <c r="J30" s="2609"/>
      <c r="K30" s="2590"/>
      <c r="L30" s="2590"/>
      <c r="M30" s="2590"/>
      <c r="N30" s="2590"/>
      <c r="O30" s="2590"/>
    </row>
    <row r="31" spans="1:15" s="43" customFormat="1" ht="21" customHeight="1">
      <c r="A31" s="1068" t="s">
        <v>17</v>
      </c>
      <c r="B31" s="1069" t="s">
        <v>11</v>
      </c>
      <c r="C31" s="2584" t="s">
        <v>272</v>
      </c>
      <c r="D31" s="2584"/>
      <c r="E31" s="2584"/>
      <c r="F31" s="2584"/>
      <c r="G31" s="2584"/>
      <c r="H31" s="2584"/>
      <c r="I31" s="2584"/>
      <c r="J31" s="2584"/>
      <c r="K31" s="2591"/>
      <c r="L31" s="2591"/>
      <c r="M31" s="2591"/>
      <c r="N31" s="2591"/>
      <c r="O31" s="2591"/>
    </row>
    <row r="32" spans="1:15" ht="28.5" customHeight="1">
      <c r="A32" s="2617" t="s">
        <v>17</v>
      </c>
      <c r="B32" s="2618" t="s">
        <v>11</v>
      </c>
      <c r="C32" s="2607" t="s">
        <v>11</v>
      </c>
      <c r="D32" s="2161"/>
      <c r="E32" s="2619" t="s">
        <v>1107</v>
      </c>
      <c r="F32" s="2185" t="s">
        <v>273</v>
      </c>
      <c r="G32" s="711" t="s">
        <v>15</v>
      </c>
      <c r="H32" s="660">
        <v>67</v>
      </c>
      <c r="I32" s="660">
        <v>67</v>
      </c>
      <c r="J32" s="660">
        <v>67</v>
      </c>
      <c r="K32" s="2683"/>
      <c r="L32" s="2684"/>
      <c r="M32" s="2684"/>
      <c r="N32" s="2684"/>
      <c r="O32" s="2685"/>
    </row>
    <row r="33" spans="1:15" ht="37.5" customHeight="1">
      <c r="A33" s="2617"/>
      <c r="B33" s="2618"/>
      <c r="C33" s="2607"/>
      <c r="D33" s="2161"/>
      <c r="E33" s="2619"/>
      <c r="F33" s="2185"/>
      <c r="G33" s="436" t="s">
        <v>502</v>
      </c>
      <c r="H33" s="660"/>
      <c r="I33" s="1097">
        <v>17.9</v>
      </c>
      <c r="J33" s="660">
        <v>17.9</v>
      </c>
      <c r="K33" s="2686"/>
      <c r="L33" s="2687"/>
      <c r="M33" s="2687"/>
      <c r="N33" s="2687"/>
      <c r="O33" s="2688"/>
    </row>
    <row r="34" spans="1:15" ht="32.25" customHeight="1">
      <c r="A34" s="2617"/>
      <c r="B34" s="2618"/>
      <c r="C34" s="2607"/>
      <c r="D34" s="2161"/>
      <c r="E34" s="2619"/>
      <c r="F34" s="2185"/>
      <c r="G34" s="711" t="s">
        <v>32</v>
      </c>
      <c r="H34" s="660"/>
      <c r="I34" s="660">
        <v>5</v>
      </c>
      <c r="J34" s="660">
        <v>5</v>
      </c>
      <c r="K34" s="2686"/>
      <c r="L34" s="2687"/>
      <c r="M34" s="2687"/>
      <c r="N34" s="2687"/>
      <c r="O34" s="2688"/>
    </row>
    <row r="35" spans="1:15" ht="32.25" customHeight="1">
      <c r="A35" s="2617"/>
      <c r="B35" s="2618"/>
      <c r="C35" s="2607"/>
      <c r="D35" s="2161"/>
      <c r="E35" s="2619"/>
      <c r="F35" s="2185"/>
      <c r="G35" s="711" t="s">
        <v>69</v>
      </c>
      <c r="H35" s="660"/>
      <c r="I35" s="660"/>
      <c r="J35" s="660">
        <v>32.9</v>
      </c>
      <c r="K35" s="2689"/>
      <c r="L35" s="2690"/>
      <c r="M35" s="2690"/>
      <c r="N35" s="2690"/>
      <c r="O35" s="2691"/>
    </row>
    <row r="36" spans="1:15" ht="28.5" customHeight="1">
      <c r="A36" s="2617"/>
      <c r="B36" s="2618"/>
      <c r="C36" s="2607"/>
      <c r="D36" s="2161"/>
      <c r="E36" s="2619"/>
      <c r="F36" s="2185"/>
      <c r="G36" s="1098" t="s">
        <v>26</v>
      </c>
      <c r="H36" s="1006">
        <f>SUM(H32:H34)</f>
        <v>67</v>
      </c>
      <c r="I36" s="1006">
        <f>SUM(I32:I34)</f>
        <v>89.9</v>
      </c>
      <c r="J36" s="1006">
        <f>SUM(J32:J35)</f>
        <v>122.80000000000001</v>
      </c>
      <c r="K36" s="2573"/>
      <c r="L36" s="2574"/>
      <c r="M36" s="2574"/>
      <c r="N36" s="2574"/>
      <c r="O36" s="2575"/>
    </row>
    <row r="37" spans="1:15" ht="57.75" customHeight="1">
      <c r="A37" s="1099"/>
      <c r="B37" s="1100"/>
      <c r="C37" s="656"/>
      <c r="D37" s="656" t="s">
        <v>11</v>
      </c>
      <c r="E37" s="657" t="s">
        <v>486</v>
      </c>
      <c r="F37" s="793" t="s">
        <v>273</v>
      </c>
      <c r="G37" s="835"/>
      <c r="H37" s="660"/>
      <c r="I37" s="660"/>
      <c r="J37" s="660"/>
      <c r="K37" s="1085" t="s">
        <v>483</v>
      </c>
      <c r="L37" s="380" t="s">
        <v>484</v>
      </c>
      <c r="M37" s="1101">
        <v>0</v>
      </c>
      <c r="N37" s="658"/>
      <c r="O37" s="657" t="s">
        <v>1617</v>
      </c>
    </row>
    <row r="38" spans="1:15" ht="77.25" customHeight="1">
      <c r="A38" s="1099"/>
      <c r="B38" s="1100"/>
      <c r="C38" s="656"/>
      <c r="D38" s="656" t="s">
        <v>17</v>
      </c>
      <c r="E38" s="657" t="s">
        <v>487</v>
      </c>
      <c r="F38" s="793" t="s">
        <v>273</v>
      </c>
      <c r="G38" s="835"/>
      <c r="H38" s="660"/>
      <c r="I38" s="660"/>
      <c r="J38" s="660"/>
      <c r="K38" s="1085" t="s">
        <v>485</v>
      </c>
      <c r="L38" s="1102">
        <v>3</v>
      </c>
      <c r="M38" s="1080">
        <v>5</v>
      </c>
      <c r="N38" s="658" t="s">
        <v>1618</v>
      </c>
      <c r="O38" s="658"/>
    </row>
    <row r="39" spans="1:15" ht="192.75" customHeight="1">
      <c r="A39" s="1099"/>
      <c r="B39" s="1100"/>
      <c r="C39" s="656"/>
      <c r="D39" s="656" t="s">
        <v>34</v>
      </c>
      <c r="E39" s="657" t="s">
        <v>488</v>
      </c>
      <c r="F39" s="793" t="s">
        <v>273</v>
      </c>
      <c r="G39" s="835"/>
      <c r="H39" s="660"/>
      <c r="I39" s="660"/>
      <c r="J39" s="660"/>
      <c r="K39" s="1103" t="s">
        <v>1619</v>
      </c>
      <c r="L39" s="1104">
        <v>2</v>
      </c>
      <c r="M39" s="599">
        <v>2</v>
      </c>
      <c r="N39" s="1105" t="s">
        <v>1620</v>
      </c>
      <c r="O39" s="658"/>
    </row>
    <row r="40" spans="1:15" ht="264" customHeight="1">
      <c r="A40" s="1099"/>
      <c r="B40" s="1100"/>
      <c r="C40" s="656"/>
      <c r="D40" s="656" t="s">
        <v>19</v>
      </c>
      <c r="E40" s="570" t="s">
        <v>489</v>
      </c>
      <c r="F40" s="658" t="s">
        <v>273</v>
      </c>
      <c r="G40" s="835"/>
      <c r="H40" s="1008"/>
      <c r="I40" s="1008"/>
      <c r="J40" s="1008"/>
      <c r="K40" s="1103" t="s">
        <v>490</v>
      </c>
      <c r="L40" s="1104">
        <v>1</v>
      </c>
      <c r="M40" s="599">
        <v>19</v>
      </c>
      <c r="N40" s="1106" t="s">
        <v>1621</v>
      </c>
      <c r="O40" s="1107"/>
    </row>
    <row r="41" spans="1:15" ht="174.75" customHeight="1">
      <c r="A41" s="1099"/>
      <c r="B41" s="1100"/>
      <c r="C41" s="656"/>
      <c r="D41" s="656" t="s">
        <v>21</v>
      </c>
      <c r="E41" s="571" t="s">
        <v>1622</v>
      </c>
      <c r="F41" s="793" t="s">
        <v>273</v>
      </c>
      <c r="G41" s="835"/>
      <c r="H41" s="1008"/>
      <c r="I41" s="1008"/>
      <c r="J41" s="1008"/>
      <c r="K41" s="1103" t="s">
        <v>1623</v>
      </c>
      <c r="L41" s="1104">
        <v>5</v>
      </c>
      <c r="M41" s="599">
        <v>5</v>
      </c>
      <c r="N41" s="1107"/>
      <c r="O41" s="1107"/>
    </row>
    <row r="42" spans="1:15" ht="88.5" customHeight="1">
      <c r="A42" s="1099"/>
      <c r="B42" s="1100"/>
      <c r="C42" s="656"/>
      <c r="D42" s="656" t="s">
        <v>23</v>
      </c>
      <c r="E42" s="571" t="s">
        <v>491</v>
      </c>
      <c r="F42" s="793" t="s">
        <v>273</v>
      </c>
      <c r="G42" s="835"/>
      <c r="H42" s="1008"/>
      <c r="I42" s="1008"/>
      <c r="J42" s="1008"/>
      <c r="K42" s="1103" t="s">
        <v>492</v>
      </c>
      <c r="L42" s="1104">
        <v>11</v>
      </c>
      <c r="M42" s="599">
        <v>11</v>
      </c>
      <c r="N42" s="1107"/>
      <c r="O42" s="1107"/>
    </row>
    <row r="43" spans="1:15" ht="50.25" customHeight="1">
      <c r="A43" s="2560"/>
      <c r="B43" s="2562"/>
      <c r="C43" s="2613"/>
      <c r="D43" s="2613" t="s">
        <v>25</v>
      </c>
      <c r="E43" s="2615" t="s">
        <v>1624</v>
      </c>
      <c r="F43" s="2366" t="s">
        <v>273</v>
      </c>
      <c r="G43" s="2665"/>
      <c r="H43" s="2102"/>
      <c r="I43" s="2102"/>
      <c r="J43" s="2102"/>
      <c r="K43" s="1103" t="s">
        <v>493</v>
      </c>
      <c r="L43" s="1104">
        <v>3</v>
      </c>
      <c r="M43" s="599">
        <v>3</v>
      </c>
      <c r="N43" s="1106" t="s">
        <v>1625</v>
      </c>
      <c r="O43" s="1108"/>
    </row>
    <row r="44" spans="1:15" ht="124.5" customHeight="1">
      <c r="A44" s="2561"/>
      <c r="B44" s="2563"/>
      <c r="C44" s="2614"/>
      <c r="D44" s="2614"/>
      <c r="E44" s="2616"/>
      <c r="F44" s="2485"/>
      <c r="G44" s="2667"/>
      <c r="H44" s="2103"/>
      <c r="I44" s="2103"/>
      <c r="J44" s="2103"/>
      <c r="K44" s="564" t="s">
        <v>1626</v>
      </c>
      <c r="L44" s="565"/>
      <c r="M44" s="1109">
        <v>3</v>
      </c>
      <c r="N44" s="1106" t="s">
        <v>1627</v>
      </c>
      <c r="O44" s="1110"/>
    </row>
    <row r="45" spans="1:15" ht="94.5" customHeight="1">
      <c r="A45" s="2560"/>
      <c r="B45" s="2562"/>
      <c r="C45" s="2613"/>
      <c r="D45" s="2613" t="s">
        <v>90</v>
      </c>
      <c r="E45" s="2620" t="s">
        <v>1628</v>
      </c>
      <c r="F45" s="2536"/>
      <c r="G45" s="2665"/>
      <c r="H45" s="2102"/>
      <c r="I45" s="2102"/>
      <c r="J45" s="2102"/>
      <c r="K45" s="564" t="s">
        <v>494</v>
      </c>
      <c r="L45" s="566">
        <v>2</v>
      </c>
      <c r="M45" s="1111">
        <v>2</v>
      </c>
      <c r="N45" s="1106" t="s">
        <v>1629</v>
      </c>
      <c r="O45" s="1108"/>
    </row>
    <row r="46" spans="1:15" ht="96" customHeight="1">
      <c r="A46" s="2561"/>
      <c r="B46" s="2563"/>
      <c r="C46" s="2614"/>
      <c r="D46" s="2614"/>
      <c r="E46" s="2659"/>
      <c r="F46" s="2538"/>
      <c r="G46" s="2667"/>
      <c r="H46" s="2103"/>
      <c r="I46" s="2103"/>
      <c r="J46" s="2103"/>
      <c r="K46" s="564" t="s">
        <v>1630</v>
      </c>
      <c r="L46" s="565"/>
      <c r="M46" s="1111">
        <v>750</v>
      </c>
      <c r="N46" s="1106" t="s">
        <v>1631</v>
      </c>
      <c r="O46" s="1108"/>
    </row>
    <row r="47" spans="1:15" ht="44.25" customHeight="1">
      <c r="A47" s="2560"/>
      <c r="B47" s="2562"/>
      <c r="C47" s="2613"/>
      <c r="D47" s="2613" t="s">
        <v>154</v>
      </c>
      <c r="E47" s="2620" t="s">
        <v>1633</v>
      </c>
      <c r="F47" s="2536"/>
      <c r="G47" s="2665"/>
      <c r="H47" s="2102"/>
      <c r="I47" s="2102"/>
      <c r="J47" s="2102"/>
      <c r="K47" s="564" t="s">
        <v>495</v>
      </c>
      <c r="L47" s="566">
        <v>40</v>
      </c>
      <c r="M47" s="1111">
        <v>60</v>
      </c>
      <c r="N47" s="1108"/>
      <c r="O47" s="1108"/>
    </row>
    <row r="48" spans="1:15" ht="39" customHeight="1">
      <c r="A48" s="2561"/>
      <c r="B48" s="2563"/>
      <c r="C48" s="2614"/>
      <c r="D48" s="2614"/>
      <c r="E48" s="2659"/>
      <c r="F48" s="2538"/>
      <c r="G48" s="2667"/>
      <c r="H48" s="2103"/>
      <c r="I48" s="2103"/>
      <c r="J48" s="2103"/>
      <c r="K48" s="564" t="s">
        <v>1632</v>
      </c>
      <c r="L48" s="565"/>
      <c r="M48" s="1111">
        <v>8</v>
      </c>
      <c r="N48" s="1108"/>
      <c r="O48" s="1108"/>
    </row>
    <row r="49" spans="1:15" ht="77.25" customHeight="1">
      <c r="A49" s="2560"/>
      <c r="B49" s="2562"/>
      <c r="C49" s="2613"/>
      <c r="D49" s="2613" t="s">
        <v>70</v>
      </c>
      <c r="E49" s="2620" t="s">
        <v>496</v>
      </c>
      <c r="F49" s="2536"/>
      <c r="G49" s="2623"/>
      <c r="H49" s="2713"/>
      <c r="I49" s="2713"/>
      <c r="J49" s="2713"/>
      <c r="K49" s="564" t="s">
        <v>497</v>
      </c>
      <c r="L49" s="566">
        <v>8</v>
      </c>
      <c r="M49" s="599">
        <v>8</v>
      </c>
      <c r="N49" s="1107"/>
      <c r="O49" s="1107"/>
    </row>
    <row r="50" spans="1:15" ht="45.75" customHeight="1">
      <c r="A50" s="2561"/>
      <c r="B50" s="2563"/>
      <c r="C50" s="2614"/>
      <c r="D50" s="2614"/>
      <c r="E50" s="2659"/>
      <c r="F50" s="2538"/>
      <c r="G50" s="2624"/>
      <c r="H50" s="2714"/>
      <c r="I50" s="2714"/>
      <c r="J50" s="2714"/>
      <c r="K50" s="564" t="s">
        <v>1634</v>
      </c>
      <c r="L50" s="565"/>
      <c r="M50" s="599">
        <v>21</v>
      </c>
      <c r="N50" s="1107"/>
      <c r="O50" s="1107"/>
    </row>
    <row r="51" spans="1:15" ht="124.5" customHeight="1">
      <c r="A51" s="1099"/>
      <c r="B51" s="1100"/>
      <c r="C51" s="656"/>
      <c r="D51" s="656" t="s">
        <v>92</v>
      </c>
      <c r="E51" s="571" t="s">
        <v>1635</v>
      </c>
      <c r="F51" s="658"/>
      <c r="G51" s="827"/>
      <c r="H51" s="1008"/>
      <c r="I51" s="1008"/>
      <c r="J51" s="1008"/>
      <c r="K51" s="564" t="s">
        <v>1636</v>
      </c>
      <c r="L51" s="1104">
        <v>8</v>
      </c>
      <c r="M51" s="599">
        <v>9</v>
      </c>
      <c r="N51" s="1114" t="s">
        <v>1637</v>
      </c>
      <c r="O51" s="1107"/>
    </row>
    <row r="52" spans="1:15" ht="165" customHeight="1">
      <c r="A52" s="1099"/>
      <c r="B52" s="1100"/>
      <c r="C52" s="656"/>
      <c r="D52" s="656" t="s">
        <v>111</v>
      </c>
      <c r="E52" s="658" t="s">
        <v>498</v>
      </c>
      <c r="F52" s="658"/>
      <c r="G52" s="827"/>
      <c r="H52" s="1008"/>
      <c r="I52" s="1008"/>
      <c r="J52" s="1008"/>
      <c r="K52" s="564" t="s">
        <v>499</v>
      </c>
      <c r="L52" s="566">
        <v>3</v>
      </c>
      <c r="M52" s="1109">
        <v>6</v>
      </c>
      <c r="N52" s="1106" t="s">
        <v>1638</v>
      </c>
      <c r="O52" s="1107"/>
    </row>
    <row r="53" spans="1:15" ht="96.75" customHeight="1">
      <c r="A53" s="1099"/>
      <c r="B53" s="1100"/>
      <c r="C53" s="656"/>
      <c r="D53" s="656" t="s">
        <v>159</v>
      </c>
      <c r="E53" s="658" t="s">
        <v>500</v>
      </c>
      <c r="F53" s="658"/>
      <c r="G53" s="827"/>
      <c r="H53" s="1008"/>
      <c r="I53" s="1008"/>
      <c r="J53" s="1008"/>
      <c r="K53" s="564" t="s">
        <v>501</v>
      </c>
      <c r="L53" s="566">
        <v>10</v>
      </c>
      <c r="M53" s="1109">
        <v>12</v>
      </c>
      <c r="N53" s="1107"/>
      <c r="O53" s="1107"/>
    </row>
    <row r="54" spans="1:15" ht="66" customHeight="1">
      <c r="A54" s="1099"/>
      <c r="B54" s="1100"/>
      <c r="C54" s="656"/>
      <c r="D54" s="656" t="s">
        <v>95</v>
      </c>
      <c r="E54" s="1115" t="s">
        <v>1641</v>
      </c>
      <c r="F54" s="658"/>
      <c r="G54" s="1116"/>
      <c r="H54" s="1113"/>
      <c r="I54" s="1113"/>
      <c r="J54" s="1113"/>
      <c r="K54" s="564" t="s">
        <v>1639</v>
      </c>
      <c r="L54" s="566">
        <v>80</v>
      </c>
      <c r="M54" s="1109">
        <v>281</v>
      </c>
      <c r="N54" s="1107"/>
      <c r="O54" s="1107"/>
    </row>
    <row r="55" spans="1:15" ht="50.25" customHeight="1">
      <c r="A55" s="1099"/>
      <c r="B55" s="1100"/>
      <c r="C55" s="656"/>
      <c r="D55" s="656" t="s">
        <v>97</v>
      </c>
      <c r="E55" s="1115" t="s">
        <v>1642</v>
      </c>
      <c r="F55" s="658"/>
      <c r="G55" s="1116"/>
      <c r="H55" s="1113"/>
      <c r="I55" s="1113"/>
      <c r="J55" s="1113"/>
      <c r="K55" s="564" t="s">
        <v>1640</v>
      </c>
      <c r="L55" s="566">
        <v>40</v>
      </c>
      <c r="M55" s="1109">
        <v>120</v>
      </c>
      <c r="N55" s="1107"/>
      <c r="O55" s="1107"/>
    </row>
    <row r="56" spans="1:15" s="43" customFormat="1" ht="21" customHeight="1">
      <c r="A56" s="1117" t="s">
        <v>17</v>
      </c>
      <c r="B56" s="1118" t="s">
        <v>11</v>
      </c>
      <c r="C56" s="2622" t="s">
        <v>270</v>
      </c>
      <c r="D56" s="2622"/>
      <c r="E56" s="2622"/>
      <c r="F56" s="2622"/>
      <c r="G56" s="2622"/>
      <c r="H56" s="1089">
        <f>H36</f>
        <v>67</v>
      </c>
      <c r="I56" s="1089">
        <f>I36</f>
        <v>89.9</v>
      </c>
      <c r="J56" s="1089">
        <f>J36</f>
        <v>122.80000000000001</v>
      </c>
      <c r="K56" s="2608"/>
      <c r="L56" s="2608"/>
      <c r="M56" s="2608"/>
      <c r="N56" s="2608"/>
      <c r="O56" s="2608"/>
    </row>
    <row r="57" spans="1:15" s="43" customFormat="1" ht="28.5" customHeight="1">
      <c r="A57" s="1068" t="s">
        <v>17</v>
      </c>
      <c r="B57" s="1069" t="s">
        <v>17</v>
      </c>
      <c r="C57" s="2715" t="s">
        <v>274</v>
      </c>
      <c r="D57" s="2716"/>
      <c r="E57" s="2716"/>
      <c r="F57" s="2716"/>
      <c r="G57" s="2716"/>
      <c r="H57" s="2716"/>
      <c r="I57" s="2716"/>
      <c r="J57" s="2716"/>
      <c r="K57" s="2716"/>
      <c r="L57" s="2716"/>
      <c r="M57" s="2716"/>
      <c r="N57" s="2716"/>
      <c r="O57" s="2717"/>
    </row>
    <row r="58" spans="1:15" ht="122.25" customHeight="1">
      <c r="A58" s="2545" t="s">
        <v>17</v>
      </c>
      <c r="B58" s="2547" t="s">
        <v>17</v>
      </c>
      <c r="C58" s="2549" t="s">
        <v>34</v>
      </c>
      <c r="D58" s="2551"/>
      <c r="E58" s="2553" t="s">
        <v>1108</v>
      </c>
      <c r="F58" s="2185" t="s">
        <v>273</v>
      </c>
      <c r="G58" s="711" t="s">
        <v>15</v>
      </c>
      <c r="H58" s="660">
        <v>7.4</v>
      </c>
      <c r="I58" s="660">
        <v>7.4</v>
      </c>
      <c r="J58" s="660">
        <v>0</v>
      </c>
      <c r="K58" s="2555" t="s">
        <v>1111</v>
      </c>
      <c r="L58" s="2585">
        <v>118</v>
      </c>
      <c r="M58" s="2587">
        <v>0</v>
      </c>
      <c r="N58" s="2620" t="s">
        <v>1285</v>
      </c>
      <c r="O58" s="2160" t="s">
        <v>1286</v>
      </c>
    </row>
    <row r="59" spans="1:15" ht="138" customHeight="1">
      <c r="A59" s="2545"/>
      <c r="B59" s="2547"/>
      <c r="C59" s="2549"/>
      <c r="D59" s="2551"/>
      <c r="E59" s="2553"/>
      <c r="F59" s="2185"/>
      <c r="G59" s="711" t="s">
        <v>42</v>
      </c>
      <c r="H59" s="1120"/>
      <c r="I59" s="660">
        <v>61</v>
      </c>
      <c r="J59" s="660">
        <v>0</v>
      </c>
      <c r="K59" s="2556"/>
      <c r="L59" s="2586"/>
      <c r="M59" s="2588"/>
      <c r="N59" s="2621"/>
      <c r="O59" s="2160"/>
    </row>
    <row r="60" spans="1:15" ht="18" customHeight="1">
      <c r="A60" s="2546"/>
      <c r="B60" s="2548"/>
      <c r="C60" s="2550"/>
      <c r="D60" s="2552"/>
      <c r="E60" s="2554"/>
      <c r="F60" s="2366"/>
      <c r="G60" s="1121" t="s">
        <v>26</v>
      </c>
      <c r="H60" s="1122">
        <f>SUM(H58:H59)</f>
        <v>7.4</v>
      </c>
      <c r="I60" s="1122">
        <f>SUM(I58:I59)</f>
        <v>68.4</v>
      </c>
      <c r="J60" s="1122">
        <f>SUM(J58:J59)</f>
        <v>0</v>
      </c>
      <c r="K60" s="2699"/>
      <c r="L60" s="2700"/>
      <c r="M60" s="2700"/>
      <c r="N60" s="2700"/>
      <c r="O60" s="2701"/>
    </row>
    <row r="61" spans="1:15" ht="39.75" customHeight="1">
      <c r="A61" s="2545" t="s">
        <v>17</v>
      </c>
      <c r="B61" s="2547" t="s">
        <v>17</v>
      </c>
      <c r="C61" s="2549" t="s">
        <v>19</v>
      </c>
      <c r="D61" s="2551"/>
      <c r="E61" s="2553" t="s">
        <v>1110</v>
      </c>
      <c r="F61" s="2185" t="s">
        <v>1109</v>
      </c>
      <c r="G61" s="711" t="s">
        <v>15</v>
      </c>
      <c r="H61" s="1120"/>
      <c r="I61" s="660">
        <v>33.3</v>
      </c>
      <c r="J61" s="660">
        <v>17.6</v>
      </c>
      <c r="K61" s="1123" t="s">
        <v>1112</v>
      </c>
      <c r="L61" s="1124">
        <v>1</v>
      </c>
      <c r="M61" s="1125">
        <v>1</v>
      </c>
      <c r="N61" s="657" t="s">
        <v>1643</v>
      </c>
      <c r="O61" s="1126"/>
    </row>
    <row r="62" spans="1:15" ht="152.25" customHeight="1">
      <c r="A62" s="2545"/>
      <c r="B62" s="2547"/>
      <c r="C62" s="2549"/>
      <c r="D62" s="2551"/>
      <c r="E62" s="2553"/>
      <c r="F62" s="2185"/>
      <c r="G62" s="436" t="s">
        <v>335</v>
      </c>
      <c r="H62" s="1120"/>
      <c r="I62" s="660">
        <v>21</v>
      </c>
      <c r="J62" s="1120"/>
      <c r="K62" s="957" t="s">
        <v>1113</v>
      </c>
      <c r="L62" s="1119">
        <v>1</v>
      </c>
      <c r="M62" s="1187">
        <v>0</v>
      </c>
      <c r="N62" s="1127" t="s">
        <v>1287</v>
      </c>
      <c r="O62" s="1127" t="s">
        <v>1288</v>
      </c>
    </row>
    <row r="63" spans="1:15" ht="26.25" customHeight="1">
      <c r="A63" s="2546"/>
      <c r="B63" s="2548"/>
      <c r="C63" s="2550"/>
      <c r="D63" s="2552"/>
      <c r="E63" s="2554"/>
      <c r="F63" s="2366"/>
      <c r="G63" s="1182" t="s">
        <v>26</v>
      </c>
      <c r="H63" s="1122">
        <f>SUM(H61:H62)</f>
        <v>0</v>
      </c>
      <c r="I63" s="1122">
        <f>SUM(I61:I62)</f>
        <v>54.3</v>
      </c>
      <c r="J63" s="1122">
        <f>SUM(J61:J62)</f>
        <v>17.6</v>
      </c>
      <c r="K63" s="2664"/>
      <c r="L63" s="2664"/>
      <c r="M63" s="2664"/>
      <c r="N63" s="2664"/>
      <c r="O63" s="2664"/>
    </row>
    <row r="64" spans="1:15" ht="39" customHeight="1">
      <c r="A64" s="2545" t="s">
        <v>17</v>
      </c>
      <c r="B64" s="2547" t="s">
        <v>17</v>
      </c>
      <c r="C64" s="2549" t="s">
        <v>21</v>
      </c>
      <c r="D64" s="2551"/>
      <c r="E64" s="2553" t="s">
        <v>1648</v>
      </c>
      <c r="F64" s="2185" t="s">
        <v>1109</v>
      </c>
      <c r="G64" s="1128" t="s">
        <v>15</v>
      </c>
      <c r="H64" s="1104">
        <v>13.9</v>
      </c>
      <c r="I64" s="1129">
        <v>0</v>
      </c>
      <c r="J64" s="1130">
        <v>0</v>
      </c>
      <c r="K64" s="1105" t="s">
        <v>609</v>
      </c>
      <c r="L64" s="1131">
        <v>1</v>
      </c>
      <c r="M64" s="606">
        <v>0</v>
      </c>
      <c r="N64" s="1105" t="s">
        <v>1649</v>
      </c>
      <c r="O64" s="1105" t="s">
        <v>1650</v>
      </c>
    </row>
    <row r="65" spans="1:15" ht="60" customHeight="1">
      <c r="A65" s="2545"/>
      <c r="B65" s="2547"/>
      <c r="C65" s="2549"/>
      <c r="D65" s="2551"/>
      <c r="E65" s="2553"/>
      <c r="F65" s="2185"/>
      <c r="G65" s="1128" t="s">
        <v>335</v>
      </c>
      <c r="H65" s="1104">
        <v>186.1</v>
      </c>
      <c r="I65" s="1129">
        <v>0</v>
      </c>
      <c r="J65" s="1130">
        <v>0</v>
      </c>
      <c r="K65" s="1105" t="s">
        <v>1651</v>
      </c>
      <c r="L65" s="1131"/>
      <c r="M65" s="1131"/>
      <c r="N65" s="1131"/>
      <c r="O65" s="1131"/>
    </row>
    <row r="66" spans="1:15" ht="18" customHeight="1">
      <c r="A66" s="2546"/>
      <c r="B66" s="2548"/>
      <c r="C66" s="2550"/>
      <c r="D66" s="2552"/>
      <c r="E66" s="2554"/>
      <c r="F66" s="2366"/>
      <c r="G66" s="1121" t="s">
        <v>26</v>
      </c>
      <c r="H66" s="1122">
        <f>SUM(H64:H65)</f>
        <v>200</v>
      </c>
      <c r="I66" s="1122">
        <f>SUM(I64:I65)</f>
        <v>0</v>
      </c>
      <c r="J66" s="1122">
        <f>SUM(J64:J65)</f>
        <v>0</v>
      </c>
      <c r="K66" s="2699"/>
      <c r="L66" s="2700"/>
      <c r="M66" s="2700"/>
      <c r="N66" s="2700"/>
      <c r="O66" s="2701"/>
    </row>
    <row r="67" spans="1:15" s="43" customFormat="1" ht="20.25" customHeight="1">
      <c r="A67" s="1068" t="s">
        <v>17</v>
      </c>
      <c r="B67" s="1069" t="s">
        <v>17</v>
      </c>
      <c r="C67" s="2569" t="s">
        <v>174</v>
      </c>
      <c r="D67" s="2570"/>
      <c r="E67" s="2570"/>
      <c r="F67" s="2570"/>
      <c r="G67" s="2571"/>
      <c r="H67" s="1089">
        <f>SUM(H60+H63+H66)</f>
        <v>207.4</v>
      </c>
      <c r="I67" s="1089">
        <f>SUM(I60+I63+I66)</f>
        <v>122.7</v>
      </c>
      <c r="J67" s="1089">
        <f>SUM(J60+J63+J66)</f>
        <v>17.6</v>
      </c>
      <c r="K67" s="2696"/>
      <c r="L67" s="2697"/>
      <c r="M67" s="2697"/>
      <c r="N67" s="2697"/>
      <c r="O67" s="2698"/>
    </row>
    <row r="68" spans="1:15" s="43" customFormat="1" ht="18" customHeight="1">
      <c r="A68" s="1068" t="s">
        <v>17</v>
      </c>
      <c r="B68" s="2610" t="s">
        <v>71</v>
      </c>
      <c r="C68" s="2611"/>
      <c r="D68" s="2611"/>
      <c r="E68" s="2611"/>
      <c r="F68" s="2611"/>
      <c r="G68" s="2612"/>
      <c r="H68" s="988">
        <f>SUM(H56+H67)</f>
        <v>274.4</v>
      </c>
      <c r="I68" s="988">
        <f>SUM(I56+I67)</f>
        <v>212.60000000000002</v>
      </c>
      <c r="J68" s="988">
        <f>SUM(J56+J67)</f>
        <v>140.4</v>
      </c>
      <c r="K68" s="2706"/>
      <c r="L68" s="2707"/>
      <c r="M68" s="2707"/>
      <c r="N68" s="2707"/>
      <c r="O68" s="2708"/>
    </row>
    <row r="69" spans="1:15" s="43" customFormat="1" ht="19.5" customHeight="1">
      <c r="A69" s="1068" t="s">
        <v>34</v>
      </c>
      <c r="B69" s="2712" t="s">
        <v>275</v>
      </c>
      <c r="C69" s="2712"/>
      <c r="D69" s="2712"/>
      <c r="E69" s="2712"/>
      <c r="F69" s="2712"/>
      <c r="G69" s="2712"/>
      <c r="H69" s="2712"/>
      <c r="I69" s="2712"/>
      <c r="J69" s="2712"/>
      <c r="K69" s="2712"/>
      <c r="L69" s="2712"/>
      <c r="M69" s="2712"/>
      <c r="N69" s="2712"/>
      <c r="O69" s="2712"/>
    </row>
    <row r="70" spans="1:15" s="43" customFormat="1" ht="16.5" customHeight="1">
      <c r="A70" s="1117" t="s">
        <v>34</v>
      </c>
      <c r="B70" s="1118" t="s">
        <v>11</v>
      </c>
      <c r="C70" s="2660" t="s">
        <v>276</v>
      </c>
      <c r="D70" s="2661"/>
      <c r="E70" s="2661"/>
      <c r="F70" s="2661"/>
      <c r="G70" s="2661"/>
      <c r="H70" s="2661"/>
      <c r="I70" s="2661"/>
      <c r="J70" s="2661"/>
      <c r="K70" s="2661"/>
      <c r="L70" s="2661"/>
      <c r="M70" s="2661"/>
      <c r="N70" s="2661"/>
      <c r="O70" s="2662"/>
    </row>
    <row r="71" spans="1:15" ht="408.75" customHeight="1">
      <c r="A71" s="2617" t="s">
        <v>34</v>
      </c>
      <c r="B71" s="2618" t="s">
        <v>11</v>
      </c>
      <c r="C71" s="2629" t="s">
        <v>11</v>
      </c>
      <c r="D71" s="2672"/>
      <c r="E71" s="2137" t="s">
        <v>277</v>
      </c>
      <c r="F71" s="2185" t="s">
        <v>510</v>
      </c>
      <c r="G71" s="835" t="s">
        <v>15</v>
      </c>
      <c r="H71" s="1134">
        <v>150</v>
      </c>
      <c r="I71" s="1135">
        <v>109.1</v>
      </c>
      <c r="J71" s="1136">
        <v>30.914</v>
      </c>
      <c r="K71" s="1137" t="s">
        <v>503</v>
      </c>
      <c r="L71" s="1138">
        <v>10</v>
      </c>
      <c r="M71" s="1139">
        <v>7</v>
      </c>
      <c r="N71" s="1140" t="s">
        <v>1289</v>
      </c>
      <c r="O71" s="1140" t="s">
        <v>1114</v>
      </c>
    </row>
    <row r="72" spans="1:15" ht="33.75" customHeight="1">
      <c r="A72" s="2617"/>
      <c r="B72" s="2618"/>
      <c r="C72" s="2629"/>
      <c r="D72" s="2672"/>
      <c r="E72" s="2137"/>
      <c r="F72" s="2185"/>
      <c r="G72" s="1098" t="s">
        <v>26</v>
      </c>
      <c r="H72" s="1141">
        <f>H71</f>
        <v>150</v>
      </c>
      <c r="I72" s="1141">
        <f>I71</f>
        <v>109.1</v>
      </c>
      <c r="J72" s="1141">
        <f>J71</f>
        <v>30.914</v>
      </c>
      <c r="K72" s="2663"/>
      <c r="L72" s="2663"/>
      <c r="M72" s="2663"/>
      <c r="N72" s="2663"/>
      <c r="O72" s="2663"/>
    </row>
    <row r="73" spans="1:15" s="43" customFormat="1" ht="32.25" customHeight="1">
      <c r="A73" s="1142" t="s">
        <v>34</v>
      </c>
      <c r="B73" s="1143" t="s">
        <v>11</v>
      </c>
      <c r="C73" s="2569" t="s">
        <v>174</v>
      </c>
      <c r="D73" s="2570"/>
      <c r="E73" s="2570"/>
      <c r="F73" s="2570"/>
      <c r="G73" s="2571"/>
      <c r="H73" s="1089">
        <f>SUM(H72)</f>
        <v>150</v>
      </c>
      <c r="I73" s="1089">
        <f>SUM(I72)</f>
        <v>109.1</v>
      </c>
      <c r="J73" s="1089">
        <f>SUM(J72)</f>
        <v>30.914</v>
      </c>
      <c r="K73" s="2572"/>
      <c r="L73" s="2572"/>
      <c r="M73" s="2572"/>
      <c r="N73" s="2572"/>
      <c r="O73" s="2572"/>
    </row>
    <row r="74" spans="1:15" s="43" customFormat="1" ht="27" customHeight="1">
      <c r="A74" s="701" t="s">
        <v>34</v>
      </c>
      <c r="B74" s="702" t="s">
        <v>17</v>
      </c>
      <c r="C74" s="2558" t="s">
        <v>278</v>
      </c>
      <c r="D74" s="2558"/>
      <c r="E74" s="2558"/>
      <c r="F74" s="2558"/>
      <c r="G74" s="2558"/>
      <c r="H74" s="2558"/>
      <c r="I74" s="2558"/>
      <c r="J74" s="2558"/>
      <c r="K74" s="2705"/>
      <c r="L74" s="2705"/>
      <c r="M74" s="2705"/>
      <c r="N74" s="2705"/>
      <c r="O74" s="2705"/>
    </row>
    <row r="75" spans="1:15" ht="67.5" customHeight="1">
      <c r="A75" s="1094" t="s">
        <v>34</v>
      </c>
      <c r="B75" s="1095" t="s">
        <v>17</v>
      </c>
      <c r="C75" s="1132" t="s">
        <v>17</v>
      </c>
      <c r="D75" s="1133"/>
      <c r="E75" s="1096" t="s">
        <v>279</v>
      </c>
      <c r="F75" s="370"/>
      <c r="G75" s="828"/>
      <c r="H75" s="828"/>
      <c r="I75" s="828"/>
      <c r="J75" s="828"/>
      <c r="K75" s="1107"/>
      <c r="L75" s="1107"/>
      <c r="M75" s="1107"/>
      <c r="N75" s="2702" t="s">
        <v>1290</v>
      </c>
      <c r="O75" s="2709"/>
    </row>
    <row r="76" spans="1:15" ht="31.5" customHeight="1">
      <c r="A76" s="2649"/>
      <c r="B76" s="2650"/>
      <c r="C76" s="2630"/>
      <c r="D76" s="2672" t="s">
        <v>11</v>
      </c>
      <c r="E76" s="2619" t="s">
        <v>280</v>
      </c>
      <c r="F76" s="2671" t="s">
        <v>511</v>
      </c>
      <c r="G76" s="1145" t="s">
        <v>502</v>
      </c>
      <c r="H76" s="664"/>
      <c r="I76" s="664">
        <v>3.7</v>
      </c>
      <c r="J76" s="664">
        <v>3.62</v>
      </c>
      <c r="K76" s="1146" t="s">
        <v>504</v>
      </c>
      <c r="L76" s="994">
        <v>1</v>
      </c>
      <c r="M76" s="1147">
        <v>1</v>
      </c>
      <c r="N76" s="2703"/>
      <c r="O76" s="2710"/>
    </row>
    <row r="77" spans="1:15" ht="55.5" customHeight="1">
      <c r="A77" s="2649"/>
      <c r="B77" s="2650"/>
      <c r="C77" s="2630"/>
      <c r="D77" s="2672"/>
      <c r="E77" s="2619"/>
      <c r="F77" s="2671"/>
      <c r="G77" s="1086"/>
      <c r="H77" s="1136"/>
      <c r="I77" s="664"/>
      <c r="J77" s="1148"/>
      <c r="K77" s="1149" t="s">
        <v>505</v>
      </c>
      <c r="L77" s="786">
        <v>0.6</v>
      </c>
      <c r="M77" s="1147">
        <v>0.6</v>
      </c>
      <c r="N77" s="2704"/>
      <c r="O77" s="2711"/>
    </row>
    <row r="78" spans="1:15" ht="31.5" customHeight="1">
      <c r="A78" s="2649"/>
      <c r="B78" s="2650"/>
      <c r="C78" s="2630"/>
      <c r="D78" s="2672"/>
      <c r="E78" s="2619"/>
      <c r="F78" s="2671"/>
      <c r="G78" s="1074" t="s">
        <v>26</v>
      </c>
      <c r="H78" s="1074">
        <f>H76+H77</f>
        <v>0</v>
      </c>
      <c r="I78" s="1074">
        <f>I76+I77</f>
        <v>3.7</v>
      </c>
      <c r="J78" s="1074">
        <f>J76+J77</f>
        <v>3.62</v>
      </c>
      <c r="K78" s="2573"/>
      <c r="L78" s="2574"/>
      <c r="M78" s="2574"/>
      <c r="N78" s="2574"/>
      <c r="O78" s="2575"/>
    </row>
    <row r="79" spans="1:15" s="74" customFormat="1" ht="92.25" customHeight="1">
      <c r="A79" s="2632" t="s">
        <v>34</v>
      </c>
      <c r="B79" s="2634" t="s">
        <v>17</v>
      </c>
      <c r="C79" s="2636" t="s">
        <v>92</v>
      </c>
      <c r="D79" s="2641"/>
      <c r="E79" s="2600" t="s">
        <v>1116</v>
      </c>
      <c r="F79" s="2542" t="s">
        <v>512</v>
      </c>
      <c r="G79" s="1151" t="s">
        <v>15</v>
      </c>
      <c r="H79" s="828">
        <v>186.9</v>
      </c>
      <c r="I79" s="828">
        <v>186.9</v>
      </c>
      <c r="J79" s="828">
        <v>133.997</v>
      </c>
      <c r="K79" s="1152"/>
      <c r="L79" s="1153"/>
      <c r="M79" s="1154"/>
      <c r="N79" s="2647" t="s">
        <v>1115</v>
      </c>
      <c r="O79" s="1155"/>
    </row>
    <row r="80" spans="1:15" s="74" customFormat="1" ht="86.25" customHeight="1">
      <c r="A80" s="2633"/>
      <c r="B80" s="2635"/>
      <c r="C80" s="2637"/>
      <c r="D80" s="2642"/>
      <c r="E80" s="2601"/>
      <c r="F80" s="2543"/>
      <c r="G80" s="1160" t="s">
        <v>502</v>
      </c>
      <c r="H80" s="828">
        <v>20</v>
      </c>
      <c r="I80" s="828">
        <v>140.1</v>
      </c>
      <c r="J80" s="828">
        <v>134.653</v>
      </c>
      <c r="K80" s="497"/>
      <c r="L80" s="1161"/>
      <c r="M80" s="1162"/>
      <c r="N80" s="2648"/>
      <c r="O80" s="1163"/>
    </row>
    <row r="81" spans="1:15" s="74" customFormat="1" ht="27" customHeight="1">
      <c r="A81" s="2633"/>
      <c r="B81" s="2635"/>
      <c r="C81" s="2637"/>
      <c r="D81" s="2643"/>
      <c r="E81" s="2602"/>
      <c r="F81" s="2544"/>
      <c r="G81" s="1074" t="s">
        <v>26</v>
      </c>
      <c r="H81" s="1074">
        <f>SUM(H79:H80)</f>
        <v>206.9</v>
      </c>
      <c r="I81" s="1074">
        <f>SUM(I79:I80)</f>
        <v>327</v>
      </c>
      <c r="J81" s="1074">
        <f>SUM(J79:J80)</f>
        <v>268.65</v>
      </c>
      <c r="K81" s="2573"/>
      <c r="L81" s="2574"/>
      <c r="M81" s="2574"/>
      <c r="N81" s="2574"/>
      <c r="O81" s="2575"/>
    </row>
    <row r="82" spans="1:15" s="74" customFormat="1" ht="84.75" customHeight="1">
      <c r="A82" s="2633"/>
      <c r="B82" s="2635"/>
      <c r="C82" s="2637"/>
      <c r="D82" s="2639" t="s">
        <v>11</v>
      </c>
      <c r="E82" s="2578" t="s">
        <v>1117</v>
      </c>
      <c r="F82" s="2542" t="s">
        <v>506</v>
      </c>
      <c r="G82" s="1188" t="s">
        <v>15</v>
      </c>
      <c r="H82" s="828">
        <v>85.5</v>
      </c>
      <c r="I82" s="828">
        <v>85.5</v>
      </c>
      <c r="J82" s="828">
        <v>73.8</v>
      </c>
      <c r="K82" s="1164" t="s">
        <v>1122</v>
      </c>
      <c r="L82" s="1165">
        <v>3</v>
      </c>
      <c r="M82" s="1162">
        <v>3</v>
      </c>
      <c r="N82" s="497" t="s">
        <v>1187</v>
      </c>
      <c r="O82" s="497"/>
    </row>
    <row r="83" spans="1:15" s="74" customFormat="1" ht="42" customHeight="1">
      <c r="A83" s="2633"/>
      <c r="B83" s="2635"/>
      <c r="C83" s="2637"/>
      <c r="D83" s="2640"/>
      <c r="E83" s="2578"/>
      <c r="F83" s="2543"/>
      <c r="G83" s="1188" t="s">
        <v>502</v>
      </c>
      <c r="H83" s="828"/>
      <c r="I83" s="828">
        <v>10.9</v>
      </c>
      <c r="J83" s="1166">
        <v>9</v>
      </c>
      <c r="K83" s="1164" t="s">
        <v>1188</v>
      </c>
      <c r="L83" s="1165">
        <v>1</v>
      </c>
      <c r="M83" s="1162">
        <v>1</v>
      </c>
      <c r="N83" s="497" t="s">
        <v>1189</v>
      </c>
      <c r="O83" s="497"/>
    </row>
    <row r="84" spans="1:15" s="74" customFormat="1" ht="47.25" customHeight="1">
      <c r="A84" s="2633"/>
      <c r="B84" s="2635"/>
      <c r="C84" s="2637"/>
      <c r="D84" s="1150" t="s">
        <v>17</v>
      </c>
      <c r="E84" s="1137" t="s">
        <v>1118</v>
      </c>
      <c r="F84" s="2543"/>
      <c r="G84" s="1167" t="s">
        <v>15</v>
      </c>
      <c r="H84" s="828">
        <v>14.5</v>
      </c>
      <c r="I84" s="828">
        <v>14.5</v>
      </c>
      <c r="J84" s="828">
        <v>8.2</v>
      </c>
      <c r="K84" s="1168" t="s">
        <v>1123</v>
      </c>
      <c r="L84" s="1165">
        <v>2</v>
      </c>
      <c r="M84" s="1162">
        <v>3</v>
      </c>
      <c r="N84" s="497" t="s">
        <v>1190</v>
      </c>
      <c r="O84" s="497"/>
    </row>
    <row r="85" spans="1:15" s="74" customFormat="1" ht="48.75" customHeight="1">
      <c r="A85" s="2633"/>
      <c r="B85" s="2635"/>
      <c r="C85" s="2637"/>
      <c r="D85" s="2641" t="s">
        <v>34</v>
      </c>
      <c r="E85" s="2578" t="s">
        <v>1119</v>
      </c>
      <c r="F85" s="2543"/>
      <c r="G85" s="2625" t="s">
        <v>15</v>
      </c>
      <c r="H85" s="2673">
        <v>48</v>
      </c>
      <c r="I85" s="2673">
        <v>48</v>
      </c>
      <c r="J85" s="828">
        <v>24.9</v>
      </c>
      <c r="K85" s="1169" t="s">
        <v>1191</v>
      </c>
      <c r="L85" s="1165">
        <v>1</v>
      </c>
      <c r="M85" s="1162">
        <v>1</v>
      </c>
      <c r="N85" s="497" t="s">
        <v>1192</v>
      </c>
      <c r="O85" s="497"/>
    </row>
    <row r="86" spans="1:15" s="74" customFormat="1" ht="39" customHeight="1">
      <c r="A86" s="2633"/>
      <c r="B86" s="2635"/>
      <c r="C86" s="2637"/>
      <c r="D86" s="2643"/>
      <c r="E86" s="2578"/>
      <c r="F86" s="2543"/>
      <c r="G86" s="2625"/>
      <c r="H86" s="2673"/>
      <c r="I86" s="2673"/>
      <c r="J86" s="828">
        <v>6</v>
      </c>
      <c r="K86" s="1169" t="s">
        <v>1193</v>
      </c>
      <c r="L86" s="1165">
        <v>1</v>
      </c>
      <c r="M86" s="1162">
        <v>1</v>
      </c>
      <c r="N86" s="497" t="s">
        <v>1194</v>
      </c>
      <c r="O86" s="497"/>
    </row>
    <row r="87" spans="1:15" s="74" customFormat="1" ht="38.25" customHeight="1">
      <c r="A87" s="2633"/>
      <c r="B87" s="2635"/>
      <c r="C87" s="2637"/>
      <c r="D87" s="2641" t="s">
        <v>19</v>
      </c>
      <c r="E87" s="2578" t="s">
        <v>1120</v>
      </c>
      <c r="F87" s="2543"/>
      <c r="G87" s="2625" t="s">
        <v>15</v>
      </c>
      <c r="H87" s="2673">
        <v>38.9</v>
      </c>
      <c r="I87" s="2673">
        <v>38.9</v>
      </c>
      <c r="J87" s="828">
        <v>16.6</v>
      </c>
      <c r="K87" s="1169" t="s">
        <v>1124</v>
      </c>
      <c r="L87" s="1165">
        <v>1</v>
      </c>
      <c r="M87" s="1162">
        <v>1</v>
      </c>
      <c r="N87" s="497" t="s">
        <v>1195</v>
      </c>
      <c r="O87" s="497"/>
    </row>
    <row r="88" spans="1:15" s="74" customFormat="1" ht="62.25" customHeight="1">
      <c r="A88" s="2633"/>
      <c r="B88" s="2635"/>
      <c r="C88" s="2637"/>
      <c r="D88" s="2642"/>
      <c r="E88" s="2578"/>
      <c r="F88" s="2543"/>
      <c r="G88" s="2625"/>
      <c r="H88" s="2673"/>
      <c r="I88" s="2673"/>
      <c r="J88" s="828">
        <v>4.6</v>
      </c>
      <c r="K88" s="1169" t="s">
        <v>1196</v>
      </c>
      <c r="L88" s="1165">
        <v>3</v>
      </c>
      <c r="M88" s="1162">
        <v>3</v>
      </c>
      <c r="N88" s="497" t="s">
        <v>1197</v>
      </c>
      <c r="O88" s="497"/>
    </row>
    <row r="89" spans="1:15" s="74" customFormat="1" ht="43.5" customHeight="1">
      <c r="A89" s="1156"/>
      <c r="B89" s="1157"/>
      <c r="C89" s="1158"/>
      <c r="D89" s="1159"/>
      <c r="E89" s="2578"/>
      <c r="F89" s="2543"/>
      <c r="G89" s="1190" t="s">
        <v>502</v>
      </c>
      <c r="H89" s="828"/>
      <c r="I89" s="828">
        <v>20</v>
      </c>
      <c r="J89" s="828">
        <v>19.54</v>
      </c>
      <c r="K89" s="1169" t="s">
        <v>1125</v>
      </c>
      <c r="L89" s="1165">
        <v>1</v>
      </c>
      <c r="M89" s="1162">
        <v>1</v>
      </c>
      <c r="N89" s="497" t="s">
        <v>1198</v>
      </c>
      <c r="O89" s="1152"/>
    </row>
    <row r="90" spans="1:15" s="74" customFormat="1" ht="49.5" customHeight="1">
      <c r="A90" s="1170"/>
      <c r="B90" s="1095"/>
      <c r="C90" s="1132"/>
      <c r="D90" s="1144" t="s">
        <v>21</v>
      </c>
      <c r="E90" s="1137" t="s">
        <v>1121</v>
      </c>
      <c r="F90" s="2544"/>
      <c r="G90" s="1190" t="s">
        <v>502</v>
      </c>
      <c r="H90" s="1189"/>
      <c r="I90" s="828">
        <v>109.2</v>
      </c>
      <c r="J90" s="1171">
        <v>106.11</v>
      </c>
      <c r="K90" s="1169" t="s">
        <v>1199</v>
      </c>
      <c r="L90" s="1165" t="s">
        <v>1200</v>
      </c>
      <c r="M90" s="1162" t="s">
        <v>1200</v>
      </c>
      <c r="N90" s="497" t="s">
        <v>1644</v>
      </c>
      <c r="O90" s="1152"/>
    </row>
    <row r="91" spans="1:15" s="92" customFormat="1" ht="31.5" customHeight="1">
      <c r="A91" s="1075" t="s">
        <v>34</v>
      </c>
      <c r="B91" s="1076" t="s">
        <v>17</v>
      </c>
      <c r="C91" s="2622" t="s">
        <v>174</v>
      </c>
      <c r="D91" s="2622"/>
      <c r="E91" s="2622"/>
      <c r="F91" s="2622"/>
      <c r="G91" s="2622"/>
      <c r="H91" s="1089">
        <f>SUM(H78+H81)</f>
        <v>206.9</v>
      </c>
      <c r="I91" s="1089">
        <f>SUM(I78+I81)</f>
        <v>330.7</v>
      </c>
      <c r="J91" s="1089">
        <f>SUM(J78+J81)</f>
        <v>272.27</v>
      </c>
      <c r="K91" s="2576"/>
      <c r="L91" s="2576"/>
      <c r="M91" s="2576"/>
      <c r="N91" s="2576"/>
      <c r="O91" s="2576"/>
    </row>
    <row r="92" spans="1:15" s="92" customFormat="1" ht="21" customHeight="1">
      <c r="A92" s="1075" t="s">
        <v>34</v>
      </c>
      <c r="B92" s="1076" t="s">
        <v>34</v>
      </c>
      <c r="C92" s="2577" t="s">
        <v>283</v>
      </c>
      <c r="D92" s="2577"/>
      <c r="E92" s="2577"/>
      <c r="F92" s="2577"/>
      <c r="G92" s="2577"/>
      <c r="H92" s="2577"/>
      <c r="I92" s="2577"/>
      <c r="J92" s="2577"/>
      <c r="K92" s="2577"/>
      <c r="L92" s="2577"/>
      <c r="M92" s="2577"/>
      <c r="N92" s="2577"/>
      <c r="O92" s="2577"/>
    </row>
    <row r="93" spans="1:15" ht="36.75" customHeight="1" hidden="1">
      <c r="A93" s="2630" t="s">
        <v>34</v>
      </c>
      <c r="B93" s="2630" t="s">
        <v>34</v>
      </c>
      <c r="C93" s="2643" t="s">
        <v>11</v>
      </c>
      <c r="D93" s="2654"/>
      <c r="E93" s="2656" t="s">
        <v>284</v>
      </c>
      <c r="F93" s="2676" t="s">
        <v>281</v>
      </c>
      <c r="G93" s="1172" t="s">
        <v>15</v>
      </c>
      <c r="H93" s="1173"/>
      <c r="I93" s="1173"/>
      <c r="J93" s="1173"/>
      <c r="K93" s="1174"/>
      <c r="L93" s="1175"/>
      <c r="M93" s="1176"/>
      <c r="N93" s="2651"/>
      <c r="O93" s="2651"/>
    </row>
    <row r="94" spans="1:15" ht="30.75" customHeight="1" hidden="1">
      <c r="A94" s="2630"/>
      <c r="B94" s="2630"/>
      <c r="C94" s="2630"/>
      <c r="D94" s="2655"/>
      <c r="E94" s="2631"/>
      <c r="F94" s="2677"/>
      <c r="G94" s="1177" t="s">
        <v>42</v>
      </c>
      <c r="H94" s="664"/>
      <c r="I94" s="664"/>
      <c r="J94" s="664"/>
      <c r="K94" s="1096"/>
      <c r="L94" s="1131"/>
      <c r="M94" s="1178"/>
      <c r="N94" s="2652"/>
      <c r="O94" s="2652"/>
    </row>
    <row r="95" spans="1:15" ht="21.75" customHeight="1" hidden="1">
      <c r="A95" s="2630"/>
      <c r="B95" s="2630"/>
      <c r="C95" s="2630"/>
      <c r="D95" s="2655"/>
      <c r="E95" s="2655"/>
      <c r="F95" s="2655"/>
      <c r="G95" s="827" t="s">
        <v>26</v>
      </c>
      <c r="H95" s="828"/>
      <c r="I95" s="828"/>
      <c r="J95" s="828"/>
      <c r="K95" s="2657"/>
      <c r="L95" s="2657"/>
      <c r="M95" s="2657"/>
      <c r="N95" s="2657"/>
      <c r="O95" s="1110"/>
    </row>
    <row r="96" spans="1:15" ht="182.25" customHeight="1">
      <c r="A96" s="2632" t="s">
        <v>34</v>
      </c>
      <c r="B96" s="2634" t="s">
        <v>34</v>
      </c>
      <c r="C96" s="2636" t="s">
        <v>17</v>
      </c>
      <c r="D96" s="2641"/>
      <c r="E96" s="2681" t="s">
        <v>285</v>
      </c>
      <c r="F96" s="2644" t="s">
        <v>476</v>
      </c>
      <c r="G96" s="1179" t="s">
        <v>15</v>
      </c>
      <c r="H96" s="1180">
        <v>15</v>
      </c>
      <c r="I96" s="1180">
        <v>20</v>
      </c>
      <c r="J96" s="1180">
        <v>19.495</v>
      </c>
      <c r="K96" s="1191" t="s">
        <v>507</v>
      </c>
      <c r="L96" s="1184" t="s">
        <v>1126</v>
      </c>
      <c r="M96" s="1192" t="s">
        <v>1126</v>
      </c>
      <c r="N96" s="1155" t="s">
        <v>1645</v>
      </c>
      <c r="O96" s="1112"/>
    </row>
    <row r="97" spans="1:15" ht="21.75" customHeight="1">
      <c r="A97" s="2638"/>
      <c r="B97" s="2635"/>
      <c r="C97" s="2637"/>
      <c r="D97" s="2642"/>
      <c r="E97" s="2682"/>
      <c r="F97" s="2645"/>
      <c r="G97" s="1098" t="s">
        <v>26</v>
      </c>
      <c r="H97" s="1074">
        <f>H96</f>
        <v>15</v>
      </c>
      <c r="I97" s="1074">
        <f>I96</f>
        <v>20</v>
      </c>
      <c r="J97" s="1074">
        <f>J96</f>
        <v>19.495</v>
      </c>
      <c r="K97" s="2646"/>
      <c r="L97" s="2646"/>
      <c r="M97" s="2646"/>
      <c r="N97" s="2646"/>
      <c r="O97" s="2646"/>
    </row>
    <row r="98" spans="1:15" ht="213" customHeight="1">
      <c r="A98" s="2626" t="s">
        <v>34</v>
      </c>
      <c r="B98" s="2618" t="s">
        <v>34</v>
      </c>
      <c r="C98" s="2629" t="s">
        <v>34</v>
      </c>
      <c r="D98" s="2630"/>
      <c r="E98" s="2631" t="s">
        <v>286</v>
      </c>
      <c r="F98" s="2675" t="s">
        <v>513</v>
      </c>
      <c r="G98" s="1151" t="s">
        <v>15</v>
      </c>
      <c r="H98" s="828">
        <v>246</v>
      </c>
      <c r="I98" s="828">
        <v>70</v>
      </c>
      <c r="J98" s="828">
        <v>0</v>
      </c>
      <c r="K98" s="497" t="s">
        <v>508</v>
      </c>
      <c r="L98" s="1181" t="s">
        <v>404</v>
      </c>
      <c r="M98" s="1183">
        <v>1</v>
      </c>
      <c r="N98" s="2647" t="s">
        <v>1646</v>
      </c>
      <c r="O98" s="2653"/>
    </row>
    <row r="99" spans="1:15" ht="66.75" customHeight="1">
      <c r="A99" s="2627"/>
      <c r="B99" s="2618"/>
      <c r="C99" s="2629"/>
      <c r="D99" s="2630"/>
      <c r="E99" s="2631"/>
      <c r="F99" s="2675"/>
      <c r="G99" s="1151" t="s">
        <v>33</v>
      </c>
      <c r="H99" s="828">
        <v>340</v>
      </c>
      <c r="I99" s="828">
        <v>516</v>
      </c>
      <c r="J99" s="828">
        <v>515.999</v>
      </c>
      <c r="K99" s="497" t="s">
        <v>591</v>
      </c>
      <c r="L99" s="1181" t="s">
        <v>404</v>
      </c>
      <c r="M99" s="1183">
        <v>1</v>
      </c>
      <c r="N99" s="2648"/>
      <c r="O99" s="2653"/>
    </row>
    <row r="100" spans="1:15" ht="21.75" customHeight="1">
      <c r="A100" s="2628"/>
      <c r="B100" s="2618"/>
      <c r="C100" s="2629"/>
      <c r="D100" s="2630"/>
      <c r="E100" s="2631"/>
      <c r="F100" s="2675"/>
      <c r="G100" s="1098" t="s">
        <v>26</v>
      </c>
      <c r="H100" s="1141">
        <f>H98+H99</f>
        <v>586</v>
      </c>
      <c r="I100" s="1141">
        <f>I98+I99</f>
        <v>586</v>
      </c>
      <c r="J100" s="1141">
        <f>J98+J99</f>
        <v>515.999</v>
      </c>
      <c r="K100" s="2566"/>
      <c r="L100" s="2567"/>
      <c r="M100" s="2567"/>
      <c r="N100" s="2567"/>
      <c r="O100" s="2568"/>
    </row>
    <row r="101" spans="1:15" ht="45" customHeight="1">
      <c r="A101" s="2626" t="s">
        <v>34</v>
      </c>
      <c r="B101" s="2618" t="s">
        <v>34</v>
      </c>
      <c r="C101" s="2629" t="s">
        <v>19</v>
      </c>
      <c r="D101" s="2630"/>
      <c r="E101" s="2631" t="s">
        <v>1127</v>
      </c>
      <c r="F101" s="2631" t="s">
        <v>476</v>
      </c>
      <c r="G101" s="1151" t="s">
        <v>15</v>
      </c>
      <c r="H101" s="828">
        <v>34</v>
      </c>
      <c r="I101" s="828">
        <v>34</v>
      </c>
      <c r="J101" s="828">
        <v>0</v>
      </c>
      <c r="K101" s="2647" t="s">
        <v>1128</v>
      </c>
      <c r="L101" s="2692" t="s">
        <v>404</v>
      </c>
      <c r="M101" s="2694">
        <v>0</v>
      </c>
      <c r="N101" s="2647" t="s">
        <v>1647</v>
      </c>
      <c r="O101" s="2674" t="s">
        <v>1129</v>
      </c>
    </row>
    <row r="102" spans="1:15" ht="87" customHeight="1">
      <c r="A102" s="2627"/>
      <c r="B102" s="2618"/>
      <c r="C102" s="2629"/>
      <c r="D102" s="2630"/>
      <c r="E102" s="2631"/>
      <c r="F102" s="2631"/>
      <c r="G102" s="1160" t="s">
        <v>502</v>
      </c>
      <c r="H102" s="828">
        <v>66</v>
      </c>
      <c r="I102" s="828">
        <v>66</v>
      </c>
      <c r="J102" s="828">
        <v>0</v>
      </c>
      <c r="K102" s="2648"/>
      <c r="L102" s="2693"/>
      <c r="M102" s="2695"/>
      <c r="N102" s="2648"/>
      <c r="O102" s="2674"/>
    </row>
    <row r="103" spans="1:15" ht="21.75" customHeight="1">
      <c r="A103" s="2628"/>
      <c r="B103" s="2618"/>
      <c r="C103" s="2629"/>
      <c r="D103" s="2630"/>
      <c r="E103" s="2631"/>
      <c r="F103" s="2631"/>
      <c r="G103" s="1098" t="s">
        <v>26</v>
      </c>
      <c r="H103" s="1141">
        <f>H101+H102</f>
        <v>100</v>
      </c>
      <c r="I103" s="1141">
        <f>I101+I102</f>
        <v>100</v>
      </c>
      <c r="J103" s="1141">
        <f>J101+J102</f>
        <v>0</v>
      </c>
      <c r="K103" s="2566"/>
      <c r="L103" s="2567"/>
      <c r="M103" s="2567"/>
      <c r="N103" s="2567"/>
      <c r="O103" s="2568"/>
    </row>
    <row r="104" spans="1:15" s="92" customFormat="1" ht="20.25" customHeight="1">
      <c r="A104" s="1185" t="s">
        <v>34</v>
      </c>
      <c r="B104" s="1076" t="s">
        <v>34</v>
      </c>
      <c r="C104" s="2622" t="s">
        <v>174</v>
      </c>
      <c r="D104" s="2622"/>
      <c r="E104" s="2622"/>
      <c r="F104" s="2622"/>
      <c r="G104" s="2622"/>
      <c r="H104" s="1089">
        <f>SUM(H97+H100+H103)</f>
        <v>701</v>
      </c>
      <c r="I104" s="1089">
        <f>SUM(I97+I100+I103)</f>
        <v>706</v>
      </c>
      <c r="J104" s="1089">
        <f>SUM(J97+J100+J103)</f>
        <v>535.494</v>
      </c>
      <c r="K104" s="2576"/>
      <c r="L104" s="2576"/>
      <c r="M104" s="2576"/>
      <c r="N104" s="2576"/>
      <c r="O104" s="2576"/>
    </row>
    <row r="105" spans="1:15" s="92" customFormat="1" ht="20.25" customHeight="1">
      <c r="A105" s="1185" t="s">
        <v>34</v>
      </c>
      <c r="B105" s="2680" t="s">
        <v>71</v>
      </c>
      <c r="C105" s="2680"/>
      <c r="D105" s="2680"/>
      <c r="E105" s="2680"/>
      <c r="F105" s="2680"/>
      <c r="G105" s="2680"/>
      <c r="H105" s="988">
        <f>H104+H91+H73</f>
        <v>1057.9</v>
      </c>
      <c r="I105" s="988">
        <f>I104+I91+I73</f>
        <v>1145.8</v>
      </c>
      <c r="J105" s="988">
        <f>J104+J91+J73</f>
        <v>838.678</v>
      </c>
      <c r="K105" s="2565"/>
      <c r="L105" s="2565"/>
      <c r="M105" s="2565"/>
      <c r="N105" s="2565"/>
      <c r="O105" s="2565"/>
    </row>
    <row r="106" spans="1:15" s="92" customFormat="1" ht="24.75" customHeight="1">
      <c r="A106" s="2678" t="s">
        <v>108</v>
      </c>
      <c r="B106" s="2679"/>
      <c r="C106" s="2679"/>
      <c r="D106" s="2679"/>
      <c r="E106" s="2679"/>
      <c r="F106" s="2679"/>
      <c r="G106" s="2679"/>
      <c r="H106" s="1186">
        <f>H105+H68+H29</f>
        <v>1432.2000000000003</v>
      </c>
      <c r="I106" s="1186">
        <f>I105+I68+I29</f>
        <v>1456.3000000000002</v>
      </c>
      <c r="J106" s="1186">
        <f>J105+J68+J29</f>
        <v>1060.648</v>
      </c>
      <c r="K106" s="2564"/>
      <c r="L106" s="2564"/>
      <c r="M106" s="2564"/>
      <c r="N106" s="2564"/>
      <c r="O106" s="2564"/>
    </row>
    <row r="107" spans="1:15" ht="14.25" customHeight="1">
      <c r="A107" s="136"/>
      <c r="B107" s="136"/>
      <c r="C107" s="136"/>
      <c r="D107" s="136"/>
      <c r="E107" s="136"/>
      <c r="F107" s="139"/>
      <c r="G107" s="136"/>
      <c r="H107" s="137"/>
      <c r="I107" s="137"/>
      <c r="J107" s="137"/>
      <c r="K107" s="136"/>
      <c r="L107" s="136"/>
      <c r="M107" s="136"/>
      <c r="N107" s="136"/>
      <c r="O107" s="136"/>
    </row>
    <row r="108" spans="1:15" ht="0.75" customHeight="1">
      <c r="A108" s="136"/>
      <c r="B108" s="136"/>
      <c r="C108" s="136"/>
      <c r="D108" s="136"/>
      <c r="E108" s="136"/>
      <c r="F108" s="139"/>
      <c r="G108" s="140" t="s">
        <v>15</v>
      </c>
      <c r="H108" s="141" t="e">
        <f>SUM(H14+H18+#REF!+H37+H38+H39+H43+H45+H46+H47+H48+H58+H71+H76+#REF!+#REF!+#REF!+#REF!+H79+H93+H96+#REF!)</f>
        <v>#REF!</v>
      </c>
      <c r="I108" s="141" t="e">
        <f>SUM(I14+I18+#REF!+I37+I38+I39+I43+I45+I46+I47+I48+I58+I71+I76+#REF!+#REF!+#REF!+#REF!+I79+I93+I96+#REF!)</f>
        <v>#REF!</v>
      </c>
      <c r="J108" s="141" t="e">
        <f>SUM(J14+J18+#REF!+J37+J38+J39+J43+J45+J46+J47+J48+J58+J71+J76+#REF!+#REF!+#REF!+#REF!+J79+J93+J96+#REF!)</f>
        <v>#REF!</v>
      </c>
      <c r="K108" s="136"/>
      <c r="L108" s="136"/>
      <c r="M108" s="136"/>
      <c r="N108" s="136"/>
      <c r="O108" s="136"/>
    </row>
    <row r="109" spans="7:10" ht="15.75" hidden="1">
      <c r="G109" s="18" t="s">
        <v>42</v>
      </c>
      <c r="H109" s="143" t="e">
        <f>SUM(#REF!+H77+#REF!+#REF!+#REF!+H94)</f>
        <v>#REF!</v>
      </c>
      <c r="I109" s="143" t="e">
        <f>SUM(#REF!+I77+#REF!+#REF!+#REF!+I94)</f>
        <v>#REF!</v>
      </c>
      <c r="J109" s="143" t="e">
        <f>SUM(#REF!+J77+#REF!+#REF!+#REF!+J94)</f>
        <v>#REF!</v>
      </c>
    </row>
    <row r="110" spans="7:10" ht="15.75" hidden="1">
      <c r="G110" s="18" t="s">
        <v>41</v>
      </c>
      <c r="H110" s="143" t="e">
        <f>SUM(#REF!+#REF!+#REF!)</f>
        <v>#REF!</v>
      </c>
      <c r="I110" s="143" t="e">
        <f>SUM(#REF!+#REF!+#REF!)</f>
        <v>#REF!</v>
      </c>
      <c r="J110" s="143" t="e">
        <f>SUM(#REF!+#REF!+#REF!)</f>
        <v>#REF!</v>
      </c>
    </row>
    <row r="111" spans="7:10" ht="15.75" hidden="1">
      <c r="G111" s="18" t="s">
        <v>22</v>
      </c>
      <c r="H111" s="143" t="e">
        <f>SUM(#REF!)</f>
        <v>#REF!</v>
      </c>
      <c r="I111" s="143" t="e">
        <f>SUM(#REF!)</f>
        <v>#REF!</v>
      </c>
      <c r="J111" s="143" t="e">
        <f>SUM(#REF!)</f>
        <v>#REF!</v>
      </c>
    </row>
    <row r="112" spans="7:10" ht="15.75" hidden="1">
      <c r="G112" s="18" t="s">
        <v>33</v>
      </c>
      <c r="H112" s="143" t="e">
        <f>SUM(#REF!)</f>
        <v>#REF!</v>
      </c>
      <c r="I112" s="143" t="e">
        <f>SUM(#REF!)</f>
        <v>#REF!</v>
      </c>
      <c r="J112" s="143" t="e">
        <f>SUM(#REF!)</f>
        <v>#REF!</v>
      </c>
    </row>
    <row r="113" spans="7:10" ht="15.75" hidden="1">
      <c r="G113" s="18" t="s">
        <v>46</v>
      </c>
      <c r="H113" s="143" t="e">
        <f>SUM(H108:H112)</f>
        <v>#REF!</v>
      </c>
      <c r="I113" s="143" t="e">
        <f>SUM(I108:I112)</f>
        <v>#REF!</v>
      </c>
      <c r="J113" s="143" t="e">
        <f>SUM(J108:J112)</f>
        <v>#REF!</v>
      </c>
    </row>
    <row r="114" spans="7:10" ht="15.75">
      <c r="G114" s="18"/>
      <c r="H114" s="143"/>
      <c r="I114" s="143"/>
      <c r="J114" s="143"/>
    </row>
  </sheetData>
  <sheetProtection/>
  <mergeCells count="239">
    <mergeCell ref="C13:O13"/>
    <mergeCell ref="B12:O12"/>
    <mergeCell ref="A64:A66"/>
    <mergeCell ref="B64:B66"/>
    <mergeCell ref="C64:C66"/>
    <mergeCell ref="D64:D66"/>
    <mergeCell ref="E64:E66"/>
    <mergeCell ref="F64:F66"/>
    <mergeCell ref="G47:G48"/>
    <mergeCell ref="H47:H48"/>
    <mergeCell ref="H49:H50"/>
    <mergeCell ref="I49:I50"/>
    <mergeCell ref="J49:J50"/>
    <mergeCell ref="N79:N80"/>
    <mergeCell ref="C57:O57"/>
    <mergeCell ref="K60:O60"/>
    <mergeCell ref="C71:C72"/>
    <mergeCell ref="D71:D72"/>
    <mergeCell ref="N101:N102"/>
    <mergeCell ref="L101:L102"/>
    <mergeCell ref="M101:M102"/>
    <mergeCell ref="K67:O67"/>
    <mergeCell ref="K66:O66"/>
    <mergeCell ref="N75:N77"/>
    <mergeCell ref="K74:O74"/>
    <mergeCell ref="K68:O68"/>
    <mergeCell ref="O75:O77"/>
    <mergeCell ref="B69:O69"/>
    <mergeCell ref="I47:I48"/>
    <mergeCell ref="J47:J48"/>
    <mergeCell ref="A49:A50"/>
    <mergeCell ref="B49:B50"/>
    <mergeCell ref="C49:C50"/>
    <mergeCell ref="D49:D50"/>
    <mergeCell ref="E49:E50"/>
    <mergeCell ref="F49:F50"/>
    <mergeCell ref="A47:A48"/>
    <mergeCell ref="B47:B48"/>
    <mergeCell ref="C47:C48"/>
    <mergeCell ref="D47:D48"/>
    <mergeCell ref="E47:E48"/>
    <mergeCell ref="F47:F48"/>
    <mergeCell ref="D45:D46"/>
    <mergeCell ref="C45:C46"/>
    <mergeCell ref="B45:B46"/>
    <mergeCell ref="A45:A46"/>
    <mergeCell ref="F45:F46"/>
    <mergeCell ref="G45:G46"/>
    <mergeCell ref="K32:O35"/>
    <mergeCell ref="G43:G44"/>
    <mergeCell ref="H43:H44"/>
    <mergeCell ref="I43:I44"/>
    <mergeCell ref="J43:J44"/>
    <mergeCell ref="E45:E46"/>
    <mergeCell ref="H45:H46"/>
    <mergeCell ref="I45:I46"/>
    <mergeCell ref="J45:J46"/>
    <mergeCell ref="A106:G106"/>
    <mergeCell ref="B105:G105"/>
    <mergeCell ref="A93:A95"/>
    <mergeCell ref="B93:B95"/>
    <mergeCell ref="C93:C95"/>
    <mergeCell ref="F101:F103"/>
    <mergeCell ref="E96:E97"/>
    <mergeCell ref="B98:B100"/>
    <mergeCell ref="I85:I86"/>
    <mergeCell ref="G87:G88"/>
    <mergeCell ref="H87:H88"/>
    <mergeCell ref="I87:I88"/>
    <mergeCell ref="F93:F95"/>
    <mergeCell ref="C96:C97"/>
    <mergeCell ref="D98:D100"/>
    <mergeCell ref="E98:E100"/>
    <mergeCell ref="F76:F78"/>
    <mergeCell ref="C73:G73"/>
    <mergeCell ref="D76:D78"/>
    <mergeCell ref="E76:E78"/>
    <mergeCell ref="H85:H86"/>
    <mergeCell ref="K104:O104"/>
    <mergeCell ref="O101:O102"/>
    <mergeCell ref="K101:K102"/>
    <mergeCell ref="F98:F100"/>
    <mergeCell ref="D96:D97"/>
    <mergeCell ref="N14:N16"/>
    <mergeCell ref="C70:O70"/>
    <mergeCell ref="C74:J74"/>
    <mergeCell ref="K72:O72"/>
    <mergeCell ref="E85:E86"/>
    <mergeCell ref="K63:O63"/>
    <mergeCell ref="O14:O16"/>
    <mergeCell ref="K14:K16"/>
    <mergeCell ref="L14:L16"/>
    <mergeCell ref="M14:M16"/>
    <mergeCell ref="F79:F81"/>
    <mergeCell ref="D87:D88"/>
    <mergeCell ref="E87:E89"/>
    <mergeCell ref="K73:O73"/>
    <mergeCell ref="D93:D95"/>
    <mergeCell ref="E93:E95"/>
    <mergeCell ref="C91:G91"/>
    <mergeCell ref="D85:D86"/>
    <mergeCell ref="N93:N94"/>
    <mergeCell ref="K95:N95"/>
    <mergeCell ref="F96:F97"/>
    <mergeCell ref="K97:O97"/>
    <mergeCell ref="K100:O100"/>
    <mergeCell ref="C98:C100"/>
    <mergeCell ref="N98:N99"/>
    <mergeCell ref="A76:A78"/>
    <mergeCell ref="B76:B78"/>
    <mergeCell ref="C76:C78"/>
    <mergeCell ref="O93:O94"/>
    <mergeCell ref="O98:O99"/>
    <mergeCell ref="D101:D103"/>
    <mergeCell ref="E101:E103"/>
    <mergeCell ref="A79:A88"/>
    <mergeCell ref="B79:B88"/>
    <mergeCell ref="C79:C88"/>
    <mergeCell ref="B96:B97"/>
    <mergeCell ref="A96:A97"/>
    <mergeCell ref="D82:D83"/>
    <mergeCell ref="D79:D81"/>
    <mergeCell ref="A98:A100"/>
    <mergeCell ref="N58:N59"/>
    <mergeCell ref="C56:G56"/>
    <mergeCell ref="G49:G50"/>
    <mergeCell ref="A71:A72"/>
    <mergeCell ref="B71:B72"/>
    <mergeCell ref="C104:G104"/>
    <mergeCell ref="G85:G86"/>
    <mergeCell ref="A101:A103"/>
    <mergeCell ref="B101:B103"/>
    <mergeCell ref="C101:C103"/>
    <mergeCell ref="E43:E44"/>
    <mergeCell ref="F43:F44"/>
    <mergeCell ref="A32:A36"/>
    <mergeCell ref="B32:B36"/>
    <mergeCell ref="C32:C36"/>
    <mergeCell ref="D32:D36"/>
    <mergeCell ref="E32:E36"/>
    <mergeCell ref="F32:F36"/>
    <mergeCell ref="I18:I20"/>
    <mergeCell ref="J18:J20"/>
    <mergeCell ref="K56:O56"/>
    <mergeCell ref="B30:J30"/>
    <mergeCell ref="C22:G22"/>
    <mergeCell ref="B29:G29"/>
    <mergeCell ref="C31:J31"/>
    <mergeCell ref="K36:O36"/>
    <mergeCell ref="C43:C44"/>
    <mergeCell ref="D43:D44"/>
    <mergeCell ref="A18:A21"/>
    <mergeCell ref="B18:B21"/>
    <mergeCell ref="C18:C21"/>
    <mergeCell ref="D18:D21"/>
    <mergeCell ref="E18:E21"/>
    <mergeCell ref="F18:F21"/>
    <mergeCell ref="A14:A17"/>
    <mergeCell ref="B14:B17"/>
    <mergeCell ref="C14:C17"/>
    <mergeCell ref="D14:D17"/>
    <mergeCell ref="E14:E17"/>
    <mergeCell ref="F14:F17"/>
    <mergeCell ref="N8:N10"/>
    <mergeCell ref="L9:L10"/>
    <mergeCell ref="M9:M10"/>
    <mergeCell ref="A11:J11"/>
    <mergeCell ref="A8:A10"/>
    <mergeCell ref="B8:B10"/>
    <mergeCell ref="C8:C10"/>
    <mergeCell ref="D8:D10"/>
    <mergeCell ref="E8:E10"/>
    <mergeCell ref="F8:F10"/>
    <mergeCell ref="E5:N5"/>
    <mergeCell ref="E6:N6"/>
    <mergeCell ref="G8:G10"/>
    <mergeCell ref="H8:J8"/>
    <mergeCell ref="K8:M8"/>
    <mergeCell ref="E79:E81"/>
    <mergeCell ref="I9:I10"/>
    <mergeCell ref="J9:J10"/>
    <mergeCell ref="G18:G20"/>
    <mergeCell ref="H18:H20"/>
    <mergeCell ref="K22:O22"/>
    <mergeCell ref="K29:O29"/>
    <mergeCell ref="K30:O30"/>
    <mergeCell ref="K31:O31"/>
    <mergeCell ref="G24:G26"/>
    <mergeCell ref="H24:H26"/>
    <mergeCell ref="I24:I26"/>
    <mergeCell ref="J24:J26"/>
    <mergeCell ref="C58:C60"/>
    <mergeCell ref="D58:D60"/>
    <mergeCell ref="F58:F60"/>
    <mergeCell ref="E71:E72"/>
    <mergeCell ref="F71:F72"/>
    <mergeCell ref="E58:E60"/>
    <mergeCell ref="B68:G68"/>
    <mergeCell ref="C67:G67"/>
    <mergeCell ref="O8:O10"/>
    <mergeCell ref="O58:O59"/>
    <mergeCell ref="H9:H10"/>
    <mergeCell ref="K9:K10"/>
    <mergeCell ref="K17:O17"/>
    <mergeCell ref="K21:O21"/>
    <mergeCell ref="C23:J23"/>
    <mergeCell ref="L58:L59"/>
    <mergeCell ref="M58:M59"/>
    <mergeCell ref="K27:O27"/>
    <mergeCell ref="K106:O106"/>
    <mergeCell ref="K105:O105"/>
    <mergeCell ref="K103:O103"/>
    <mergeCell ref="C28:G28"/>
    <mergeCell ref="K28:O28"/>
    <mergeCell ref="K78:O78"/>
    <mergeCell ref="K81:O81"/>
    <mergeCell ref="K91:O91"/>
    <mergeCell ref="C92:O92"/>
    <mergeCell ref="E82:E83"/>
    <mergeCell ref="B58:B60"/>
    <mergeCell ref="F61:F63"/>
    <mergeCell ref="A24:A27"/>
    <mergeCell ref="B24:B27"/>
    <mergeCell ref="C24:C27"/>
    <mergeCell ref="D24:D27"/>
    <mergeCell ref="E24:E27"/>
    <mergeCell ref="F24:F27"/>
    <mergeCell ref="A43:A44"/>
    <mergeCell ref="B43:B44"/>
    <mergeCell ref="N18:N20"/>
    <mergeCell ref="O18:O20"/>
    <mergeCell ref="F82:F90"/>
    <mergeCell ref="A61:A63"/>
    <mergeCell ref="B61:B63"/>
    <mergeCell ref="C61:C63"/>
    <mergeCell ref="D61:D63"/>
    <mergeCell ref="E61:E63"/>
    <mergeCell ref="K58:K59"/>
    <mergeCell ref="A58:A60"/>
  </mergeCells>
  <printOptions/>
  <pageMargins left="0" right="0.31496062992125984" top="0.35433070866141736" bottom="0.35433070866141736" header="0.31496062992125984" footer="0.31496062992125984"/>
  <pageSetup horizontalDpi="600" verticalDpi="600" orientation="landscape" paperSize="9" scale="80" r:id="rId3"/>
  <legacyDrawing r:id="rId2"/>
</worksheet>
</file>

<file path=xl/worksheets/sheet6.xml><?xml version="1.0" encoding="utf-8"?>
<worksheet xmlns="http://schemas.openxmlformats.org/spreadsheetml/2006/main" xmlns:r="http://schemas.openxmlformats.org/officeDocument/2006/relationships">
  <sheetPr>
    <tabColor theme="9" tint="0.7999799847602844"/>
  </sheetPr>
  <dimension ref="A1:U112"/>
  <sheetViews>
    <sheetView zoomScale="98" zoomScaleNormal="98" zoomScalePageLayoutView="0" workbookViewId="0" topLeftCell="A1">
      <selection activeCell="D12" sqref="D12:T12"/>
    </sheetView>
  </sheetViews>
  <sheetFormatPr defaultColWidth="9.140625" defaultRowHeight="12.75"/>
  <cols>
    <col min="1" max="1" width="3.57421875" style="0" customWidth="1"/>
    <col min="2" max="2" width="3.8515625" style="0" customWidth="1"/>
    <col min="3" max="4" width="4.140625" style="0" customWidth="1"/>
    <col min="5" max="5" width="22.00390625" style="0" customWidth="1"/>
    <col min="6" max="6" width="10.57421875" style="0" customWidth="1"/>
    <col min="7" max="7" width="8.57421875" style="0" customWidth="1"/>
    <col min="8" max="8" width="10.28125" style="24" customWidth="1"/>
    <col min="9" max="9" width="12.7109375" style="24" customWidth="1"/>
    <col min="10" max="10" width="11.00390625" style="24" customWidth="1"/>
    <col min="11" max="11" width="19.421875" style="0" customWidth="1"/>
    <col min="12" max="12" width="6.57421875" style="0" customWidth="1"/>
    <col min="13" max="13" width="7.421875" style="0" customWidth="1"/>
    <col min="14" max="14" width="26.28125" style="0" customWidth="1"/>
    <col min="15" max="15" width="0" style="21" hidden="1" customWidth="1"/>
    <col min="16" max="19" width="0" style="0" hidden="1" customWidth="1"/>
    <col min="20" max="20" width="28.8515625" style="0" customWidth="1"/>
  </cols>
  <sheetData>
    <row r="1" ht="21.75" customHeight="1">
      <c r="T1" s="3569" t="s">
        <v>1717</v>
      </c>
    </row>
    <row r="2" ht="16.5" customHeight="1">
      <c r="T2" s="3569" t="s">
        <v>1718</v>
      </c>
    </row>
    <row r="3" spans="1:20" ht="20.25" customHeight="1">
      <c r="A3" s="1"/>
      <c r="B3" s="1"/>
      <c r="C3" s="1"/>
      <c r="D3" s="1"/>
      <c r="E3" s="1"/>
      <c r="F3" s="1"/>
      <c r="G3" s="1"/>
      <c r="H3" s="22"/>
      <c r="I3" s="22"/>
      <c r="J3" s="22"/>
      <c r="K3" s="1"/>
      <c r="L3" s="1"/>
      <c r="M3" s="3"/>
      <c r="N3" s="3"/>
      <c r="O3" s="20"/>
      <c r="P3" s="2"/>
      <c r="Q3" s="2"/>
      <c r="R3" s="2"/>
      <c r="S3" s="2"/>
      <c r="T3" s="3571" t="s">
        <v>1721</v>
      </c>
    </row>
    <row r="4" spans="1:20" ht="16.5" customHeight="1">
      <c r="A4" s="1"/>
      <c r="B4" s="1"/>
      <c r="C4" s="1"/>
      <c r="D4" s="1"/>
      <c r="E4" s="1"/>
      <c r="F4" s="1"/>
      <c r="G4" s="1"/>
      <c r="H4" s="22"/>
      <c r="I4" s="22"/>
      <c r="J4" s="22"/>
      <c r="K4" s="1"/>
      <c r="L4" s="1"/>
      <c r="M4" s="3"/>
      <c r="N4" s="3"/>
      <c r="O4" s="20"/>
      <c r="P4" s="2"/>
      <c r="Q4" s="2"/>
      <c r="R4" s="2"/>
      <c r="S4" s="2"/>
      <c r="T4" s="3571" t="s">
        <v>1720</v>
      </c>
    </row>
    <row r="5" spans="1:21" ht="22.5" customHeight="1">
      <c r="A5" s="95"/>
      <c r="B5" s="95"/>
      <c r="C5" s="95"/>
      <c r="D5" s="95"/>
      <c r="E5" s="2596" t="s">
        <v>773</v>
      </c>
      <c r="F5" s="2596"/>
      <c r="G5" s="2596"/>
      <c r="H5" s="2596"/>
      <c r="I5" s="2596"/>
      <c r="J5" s="2596"/>
      <c r="K5" s="2596"/>
      <c r="L5" s="2596"/>
      <c r="M5" s="2596"/>
      <c r="N5" s="2596"/>
      <c r="O5" s="309"/>
      <c r="P5" s="95"/>
      <c r="Q5" s="95"/>
      <c r="R5" s="95"/>
      <c r="S5" s="95"/>
      <c r="T5" s="95"/>
      <c r="U5" s="2"/>
    </row>
    <row r="6" spans="1:21" ht="22.5" customHeight="1">
      <c r="A6" s="95"/>
      <c r="B6" s="95"/>
      <c r="C6" s="95"/>
      <c r="D6" s="95"/>
      <c r="E6" s="2596" t="s">
        <v>781</v>
      </c>
      <c r="F6" s="2596"/>
      <c r="G6" s="2596"/>
      <c r="H6" s="2596"/>
      <c r="I6" s="2596"/>
      <c r="J6" s="2596"/>
      <c r="K6" s="2596"/>
      <c r="L6" s="2596"/>
      <c r="M6" s="2596"/>
      <c r="N6" s="2596"/>
      <c r="O6" s="309"/>
      <c r="P6" s="95"/>
      <c r="Q6" s="95"/>
      <c r="R6" s="95"/>
      <c r="S6" s="95"/>
      <c r="T6" s="95"/>
      <c r="U6" s="2"/>
    </row>
    <row r="7" spans="1:21" ht="22.5" customHeight="1">
      <c r="A7" s="95"/>
      <c r="B7" s="95"/>
      <c r="C7" s="95"/>
      <c r="D7" s="95"/>
      <c r="E7" s="95"/>
      <c r="F7" s="95"/>
      <c r="G7" s="95"/>
      <c r="H7" s="310"/>
      <c r="I7" s="310"/>
      <c r="J7" s="310"/>
      <c r="K7" s="95"/>
      <c r="L7" s="95"/>
      <c r="M7" s="95"/>
      <c r="N7" s="95"/>
      <c r="O7" s="309"/>
      <c r="P7" s="95"/>
      <c r="Q7" s="95"/>
      <c r="R7" s="95"/>
      <c r="S7" s="95"/>
      <c r="T7" s="95"/>
      <c r="U7" s="2"/>
    </row>
    <row r="8" spans="1:20" ht="21.75" customHeight="1">
      <c r="A8" s="2185" t="s">
        <v>0</v>
      </c>
      <c r="B8" s="2606" t="s">
        <v>1</v>
      </c>
      <c r="C8" s="2185" t="s">
        <v>2</v>
      </c>
      <c r="D8" s="2185" t="s">
        <v>72</v>
      </c>
      <c r="E8" s="2579" t="s">
        <v>3</v>
      </c>
      <c r="F8" s="2185" t="s">
        <v>4</v>
      </c>
      <c r="G8" s="2185" t="s">
        <v>5</v>
      </c>
      <c r="H8" s="2598" t="s">
        <v>450</v>
      </c>
      <c r="I8" s="2598"/>
      <c r="J8" s="2598"/>
      <c r="K8" s="2599" t="s">
        <v>6</v>
      </c>
      <c r="L8" s="2599"/>
      <c r="M8" s="2599"/>
      <c r="N8" s="2579" t="s">
        <v>582</v>
      </c>
      <c r="O8" s="1193"/>
      <c r="P8" s="1194"/>
      <c r="Q8" s="1194"/>
      <c r="R8" s="1194"/>
      <c r="S8" s="1194"/>
      <c r="T8" s="2579" t="s">
        <v>7</v>
      </c>
    </row>
    <row r="9" spans="1:20" ht="12.75" customHeight="1">
      <c r="A9" s="2185"/>
      <c r="B9" s="2606"/>
      <c r="C9" s="2606"/>
      <c r="D9" s="2606"/>
      <c r="E9" s="2579"/>
      <c r="F9" s="2185"/>
      <c r="G9" s="2185"/>
      <c r="H9" s="2734" t="s">
        <v>667</v>
      </c>
      <c r="I9" s="2734" t="s">
        <v>668</v>
      </c>
      <c r="J9" s="2734" t="s">
        <v>669</v>
      </c>
      <c r="K9" s="2599" t="s">
        <v>8</v>
      </c>
      <c r="L9" s="2604" t="s">
        <v>9</v>
      </c>
      <c r="M9" s="2604" t="s">
        <v>10</v>
      </c>
      <c r="N9" s="2579"/>
      <c r="O9" s="1193"/>
      <c r="P9" s="1194"/>
      <c r="Q9" s="1194"/>
      <c r="R9" s="1194"/>
      <c r="S9" s="1194"/>
      <c r="T9" s="2579"/>
    </row>
    <row r="10" spans="1:20" ht="103.5" customHeight="1">
      <c r="A10" s="2185"/>
      <c r="B10" s="2606"/>
      <c r="C10" s="2606"/>
      <c r="D10" s="2606"/>
      <c r="E10" s="2579"/>
      <c r="F10" s="2185"/>
      <c r="G10" s="2185"/>
      <c r="H10" s="2734"/>
      <c r="I10" s="2734"/>
      <c r="J10" s="2734"/>
      <c r="K10" s="2599"/>
      <c r="L10" s="2599"/>
      <c r="M10" s="2599"/>
      <c r="N10" s="2579"/>
      <c r="O10" s="1193"/>
      <c r="P10" s="1194"/>
      <c r="Q10" s="1194"/>
      <c r="R10" s="1194"/>
      <c r="S10" s="1194"/>
      <c r="T10" s="2579"/>
    </row>
    <row r="11" spans="1:20" ht="22.5" customHeight="1">
      <c r="A11" s="1142" t="s">
        <v>11</v>
      </c>
      <c r="B11" s="2737" t="s">
        <v>287</v>
      </c>
      <c r="C11" s="2737"/>
      <c r="D11" s="2737"/>
      <c r="E11" s="2737"/>
      <c r="F11" s="2737"/>
      <c r="G11" s="2737"/>
      <c r="H11" s="2737"/>
      <c r="I11" s="2737"/>
      <c r="J11" s="2737"/>
      <c r="K11" s="2737"/>
      <c r="L11" s="2737"/>
      <c r="M11" s="2737"/>
      <c r="N11" s="2737"/>
      <c r="O11" s="2737"/>
      <c r="P11" s="2737"/>
      <c r="Q11" s="2737"/>
      <c r="R11" s="2737"/>
      <c r="S11" s="2737"/>
      <c r="T11" s="2737"/>
    </row>
    <row r="12" spans="1:20" ht="22.5" customHeight="1">
      <c r="A12" s="1142" t="s">
        <v>11</v>
      </c>
      <c r="B12" s="1195" t="s">
        <v>11</v>
      </c>
      <c r="C12" s="1195"/>
      <c r="D12" s="2735" t="s">
        <v>288</v>
      </c>
      <c r="E12" s="2735"/>
      <c r="F12" s="2735"/>
      <c r="G12" s="2735"/>
      <c r="H12" s="2735"/>
      <c r="I12" s="2735"/>
      <c r="J12" s="2735"/>
      <c r="K12" s="2735"/>
      <c r="L12" s="2735"/>
      <c r="M12" s="2735"/>
      <c r="N12" s="2735"/>
      <c r="O12" s="2735"/>
      <c r="P12" s="2735"/>
      <c r="Q12" s="2735"/>
      <c r="R12" s="2735"/>
      <c r="S12" s="2735"/>
      <c r="T12" s="2735"/>
    </row>
    <row r="13" spans="1:20" ht="85.5" customHeight="1">
      <c r="A13" s="2196" t="s">
        <v>11</v>
      </c>
      <c r="B13" s="2197" t="s">
        <v>11</v>
      </c>
      <c r="C13" s="2116" t="s">
        <v>11</v>
      </c>
      <c r="D13" s="2188"/>
      <c r="E13" s="2736" t="s">
        <v>789</v>
      </c>
      <c r="F13" s="2733" t="s">
        <v>515</v>
      </c>
      <c r="G13" s="711" t="s">
        <v>15</v>
      </c>
      <c r="H13" s="660">
        <v>45</v>
      </c>
      <c r="I13" s="660">
        <v>55</v>
      </c>
      <c r="J13" s="660">
        <v>54.837</v>
      </c>
      <c r="K13" s="1196" t="s">
        <v>788</v>
      </c>
      <c r="L13" s="1102">
        <v>50</v>
      </c>
      <c r="M13" s="1080">
        <v>163</v>
      </c>
      <c r="N13" s="974" t="s">
        <v>1696</v>
      </c>
      <c r="O13" s="1193" t="s">
        <v>48</v>
      </c>
      <c r="P13" s="1194"/>
      <c r="Q13" s="1194"/>
      <c r="R13" s="1194"/>
      <c r="S13" s="1194"/>
      <c r="T13" s="974"/>
    </row>
    <row r="14" spans="1:20" ht="28.5" customHeight="1">
      <c r="A14" s="2196"/>
      <c r="B14" s="2197"/>
      <c r="C14" s="2116"/>
      <c r="D14" s="2188"/>
      <c r="E14" s="2736"/>
      <c r="F14" s="2733"/>
      <c r="G14" s="1197" t="s">
        <v>16</v>
      </c>
      <c r="H14" s="808">
        <f>H13</f>
        <v>45</v>
      </c>
      <c r="I14" s="808">
        <f>I13</f>
        <v>55</v>
      </c>
      <c r="J14" s="808">
        <f>J13</f>
        <v>54.837</v>
      </c>
      <c r="K14" s="2730"/>
      <c r="L14" s="2730"/>
      <c r="M14" s="2730"/>
      <c r="N14" s="2730"/>
      <c r="O14" s="2730"/>
      <c r="P14" s="2730"/>
      <c r="Q14" s="2730"/>
      <c r="R14" s="2730"/>
      <c r="S14" s="2730"/>
      <c r="T14" s="2730"/>
    </row>
    <row r="15" spans="1:20" ht="94.5" customHeight="1">
      <c r="A15" s="2196" t="s">
        <v>11</v>
      </c>
      <c r="B15" s="2197" t="s">
        <v>11</v>
      </c>
      <c r="C15" s="2116" t="s">
        <v>34</v>
      </c>
      <c r="D15" s="2188"/>
      <c r="E15" s="2184" t="s">
        <v>790</v>
      </c>
      <c r="F15" s="2185" t="s">
        <v>515</v>
      </c>
      <c r="G15" s="711" t="s">
        <v>15</v>
      </c>
      <c r="H15" s="660">
        <v>10</v>
      </c>
      <c r="I15" s="660">
        <v>10</v>
      </c>
      <c r="J15" s="660">
        <v>2.137</v>
      </c>
      <c r="K15" s="668" t="s">
        <v>516</v>
      </c>
      <c r="L15" s="1063">
        <v>100</v>
      </c>
      <c r="M15" s="604">
        <v>20</v>
      </c>
      <c r="N15" s="657"/>
      <c r="O15" s="1193" t="s">
        <v>177</v>
      </c>
      <c r="P15" s="1194"/>
      <c r="Q15" s="1194"/>
      <c r="R15" s="1194"/>
      <c r="S15" s="1194"/>
      <c r="T15" s="657" t="s">
        <v>1130</v>
      </c>
    </row>
    <row r="16" spans="1:20" ht="33" customHeight="1">
      <c r="A16" s="2196"/>
      <c r="B16" s="2197"/>
      <c r="C16" s="2116"/>
      <c r="D16" s="2188"/>
      <c r="E16" s="2184"/>
      <c r="F16" s="2185"/>
      <c r="G16" s="1198" t="s">
        <v>16</v>
      </c>
      <c r="H16" s="1036">
        <f>H15</f>
        <v>10</v>
      </c>
      <c r="I16" s="1036">
        <f>I15</f>
        <v>10</v>
      </c>
      <c r="J16" s="1036">
        <f>J15</f>
        <v>2.137</v>
      </c>
      <c r="K16" s="2730"/>
      <c r="L16" s="2730"/>
      <c r="M16" s="2730"/>
      <c r="N16" s="2730"/>
      <c r="O16" s="2730"/>
      <c r="P16" s="2730"/>
      <c r="Q16" s="2730"/>
      <c r="R16" s="2730"/>
      <c r="S16" s="2730"/>
      <c r="T16" s="2730"/>
    </row>
    <row r="17" spans="1:20" ht="12.75" customHeight="1" hidden="1">
      <c r="A17" s="701"/>
      <c r="B17" s="703"/>
      <c r="C17" s="703"/>
      <c r="D17" s="674"/>
      <c r="E17" s="974"/>
      <c r="F17" s="1227"/>
      <c r="G17" s="1140"/>
      <c r="H17" s="664"/>
      <c r="I17" s="664"/>
      <c r="J17" s="664"/>
      <c r="K17" s="1199"/>
      <c r="L17" s="1086"/>
      <c r="M17" s="1086"/>
      <c r="N17" s="1086"/>
      <c r="O17" s="1193"/>
      <c r="P17" s="1194"/>
      <c r="Q17" s="1194"/>
      <c r="R17" s="1194"/>
      <c r="S17" s="1194"/>
      <c r="T17" s="1086"/>
    </row>
    <row r="18" spans="1:20" ht="12.75" customHeight="1" hidden="1">
      <c r="A18" s="1093"/>
      <c r="B18" s="1200"/>
      <c r="C18" s="1200"/>
      <c r="D18" s="1194"/>
      <c r="E18" s="1194"/>
      <c r="F18" s="1227"/>
      <c r="G18" s="1108"/>
      <c r="H18" s="660"/>
      <c r="I18" s="660"/>
      <c r="J18" s="660"/>
      <c r="K18" s="1193"/>
      <c r="L18" s="1193"/>
      <c r="M18" s="1193"/>
      <c r="N18" s="1193"/>
      <c r="O18" s="1193"/>
      <c r="P18" s="1194"/>
      <c r="Q18" s="1194"/>
      <c r="R18" s="1194"/>
      <c r="S18" s="1194"/>
      <c r="T18" s="1193"/>
    </row>
    <row r="19" spans="1:20" ht="399.75" customHeight="1">
      <c r="A19" s="2196" t="s">
        <v>11</v>
      </c>
      <c r="B19" s="2197" t="s">
        <v>11</v>
      </c>
      <c r="C19" s="2116" t="s">
        <v>19</v>
      </c>
      <c r="D19" s="2188"/>
      <c r="E19" s="2184" t="s">
        <v>282</v>
      </c>
      <c r="F19" s="2185" t="s">
        <v>515</v>
      </c>
      <c r="G19" s="711" t="s">
        <v>15</v>
      </c>
      <c r="H19" s="660">
        <v>10</v>
      </c>
      <c r="I19" s="660">
        <v>10</v>
      </c>
      <c r="J19" s="660">
        <v>2.61</v>
      </c>
      <c r="K19" s="668" t="s">
        <v>791</v>
      </c>
      <c r="L19" s="1063">
        <v>20</v>
      </c>
      <c r="M19" s="604">
        <v>14</v>
      </c>
      <c r="N19" s="657"/>
      <c r="O19" s="1193" t="s">
        <v>177</v>
      </c>
      <c r="P19" s="1194"/>
      <c r="Q19" s="1194"/>
      <c r="R19" s="1194"/>
      <c r="S19" s="1194"/>
      <c r="T19" s="657" t="s">
        <v>1703</v>
      </c>
    </row>
    <row r="20" spans="1:20" ht="33" customHeight="1">
      <c r="A20" s="2196"/>
      <c r="B20" s="2197"/>
      <c r="C20" s="2116"/>
      <c r="D20" s="2188"/>
      <c r="E20" s="2184"/>
      <c r="F20" s="2185"/>
      <c r="G20" s="1198" t="s">
        <v>16</v>
      </c>
      <c r="H20" s="1036">
        <f>H19</f>
        <v>10</v>
      </c>
      <c r="I20" s="1036">
        <f>I19</f>
        <v>10</v>
      </c>
      <c r="J20" s="1036">
        <f>J19</f>
        <v>2.61</v>
      </c>
      <c r="K20" s="2730"/>
      <c r="L20" s="2730"/>
      <c r="M20" s="2730"/>
      <c r="N20" s="2730"/>
      <c r="O20" s="2730"/>
      <c r="P20" s="2730"/>
      <c r="Q20" s="2730"/>
      <c r="R20" s="2730"/>
      <c r="S20" s="2730"/>
      <c r="T20" s="2730"/>
    </row>
    <row r="21" spans="1:20" ht="33.75" customHeight="1">
      <c r="A21" s="2257" t="s">
        <v>11</v>
      </c>
      <c r="B21" s="2260" t="s">
        <v>11</v>
      </c>
      <c r="C21" s="2473" t="s">
        <v>21</v>
      </c>
      <c r="D21" s="2474"/>
      <c r="E21" s="2364" t="s">
        <v>797</v>
      </c>
      <c r="F21" s="2366" t="s">
        <v>476</v>
      </c>
      <c r="G21" s="2767" t="s">
        <v>15</v>
      </c>
      <c r="H21" s="2741"/>
      <c r="I21" s="2738">
        <v>22.1</v>
      </c>
      <c r="J21" s="2738">
        <v>18.5</v>
      </c>
      <c r="K21" s="1201" t="s">
        <v>798</v>
      </c>
      <c r="L21" s="909">
        <v>10</v>
      </c>
      <c r="M21" s="1202">
        <v>10</v>
      </c>
      <c r="N21" s="1203"/>
      <c r="O21" s="909"/>
      <c r="P21" s="909"/>
      <c r="Q21" s="909"/>
      <c r="R21" s="909"/>
      <c r="S21" s="909"/>
      <c r="T21" s="1204"/>
    </row>
    <row r="22" spans="1:20" ht="70.5" customHeight="1">
      <c r="A22" s="2258"/>
      <c r="B22" s="2261"/>
      <c r="C22" s="2479"/>
      <c r="D22" s="2483"/>
      <c r="E22" s="2365"/>
      <c r="F22" s="2367"/>
      <c r="G22" s="2770"/>
      <c r="H22" s="2769"/>
      <c r="I22" s="2739"/>
      <c r="J22" s="2739"/>
      <c r="K22" s="1201" t="s">
        <v>799</v>
      </c>
      <c r="L22" s="909">
        <v>10</v>
      </c>
      <c r="M22" s="1205">
        <v>2</v>
      </c>
      <c r="N22" s="1204" t="s">
        <v>1704</v>
      </c>
      <c r="O22" s="909"/>
      <c r="P22" s="909"/>
      <c r="Q22" s="909"/>
      <c r="R22" s="909"/>
      <c r="S22" s="909"/>
      <c r="T22" s="1204" t="s">
        <v>1705</v>
      </c>
    </row>
    <row r="23" spans="1:20" ht="36" customHeight="1">
      <c r="A23" s="2258"/>
      <c r="B23" s="2261"/>
      <c r="C23" s="2479"/>
      <c r="D23" s="2483"/>
      <c r="E23" s="2365"/>
      <c r="F23" s="2367"/>
      <c r="G23" s="2770"/>
      <c r="H23" s="2769"/>
      <c r="I23" s="2739"/>
      <c r="J23" s="2739"/>
      <c r="K23" s="1206" t="s">
        <v>800</v>
      </c>
      <c r="L23" s="909">
        <v>2</v>
      </c>
      <c r="M23" s="1207">
        <v>0</v>
      </c>
      <c r="N23" s="1203"/>
      <c r="O23" s="909"/>
      <c r="P23" s="909"/>
      <c r="Q23" s="909"/>
      <c r="R23" s="909"/>
      <c r="S23" s="909"/>
      <c r="T23" s="2726" t="s">
        <v>1706</v>
      </c>
    </row>
    <row r="24" spans="1:20" ht="40.5" customHeight="1">
      <c r="A24" s="2258"/>
      <c r="B24" s="2261"/>
      <c r="C24" s="2479"/>
      <c r="D24" s="2483"/>
      <c r="E24" s="2365"/>
      <c r="F24" s="2367"/>
      <c r="G24" s="2768"/>
      <c r="H24" s="2742"/>
      <c r="I24" s="2740"/>
      <c r="J24" s="2740"/>
      <c r="K24" s="1206" t="s">
        <v>801</v>
      </c>
      <c r="L24" s="909">
        <v>2</v>
      </c>
      <c r="M24" s="1207">
        <v>0</v>
      </c>
      <c r="N24" s="1203"/>
      <c r="O24" s="909"/>
      <c r="P24" s="909"/>
      <c r="Q24" s="909"/>
      <c r="R24" s="909"/>
      <c r="S24" s="909"/>
      <c r="T24" s="2727"/>
    </row>
    <row r="25" spans="1:20" ht="63.75" customHeight="1">
      <c r="A25" s="2258"/>
      <c r="B25" s="2261"/>
      <c r="C25" s="2479"/>
      <c r="D25" s="2483"/>
      <c r="E25" s="2365"/>
      <c r="F25" s="2367"/>
      <c r="G25" s="2767" t="s">
        <v>502</v>
      </c>
      <c r="H25" s="2741"/>
      <c r="I25" s="2738">
        <v>107.4</v>
      </c>
      <c r="J25" s="2738">
        <v>61</v>
      </c>
      <c r="K25" s="1201" t="s">
        <v>802</v>
      </c>
      <c r="L25" s="909">
        <v>2</v>
      </c>
      <c r="M25" s="1207">
        <v>0</v>
      </c>
      <c r="N25" s="1203"/>
      <c r="O25" s="909"/>
      <c r="P25" s="909"/>
      <c r="Q25" s="909"/>
      <c r="R25" s="909"/>
      <c r="S25" s="909"/>
      <c r="T25" s="2728"/>
    </row>
    <row r="26" spans="1:20" ht="33" customHeight="1">
      <c r="A26" s="2258"/>
      <c r="B26" s="2261"/>
      <c r="C26" s="2479"/>
      <c r="D26" s="2483"/>
      <c r="E26" s="2365"/>
      <c r="F26" s="2367"/>
      <c r="G26" s="2768"/>
      <c r="H26" s="2742"/>
      <c r="I26" s="2740"/>
      <c r="J26" s="2740"/>
      <c r="K26" s="1201" t="s">
        <v>803</v>
      </c>
      <c r="L26" s="909">
        <v>100</v>
      </c>
      <c r="M26" s="1205">
        <v>100</v>
      </c>
      <c r="N26" s="1203"/>
      <c r="O26" s="909"/>
      <c r="P26" s="909"/>
      <c r="Q26" s="909"/>
      <c r="R26" s="909"/>
      <c r="S26" s="909"/>
      <c r="T26" s="1204"/>
    </row>
    <row r="27" spans="1:20" ht="33" customHeight="1">
      <c r="A27" s="2259"/>
      <c r="B27" s="2262"/>
      <c r="C27" s="2480"/>
      <c r="D27" s="2484"/>
      <c r="E27" s="2370"/>
      <c r="F27" s="2485"/>
      <c r="G27" s="1198" t="s">
        <v>16</v>
      </c>
      <c r="H27" s="1036">
        <f>SUM(H21:H26)</f>
        <v>0</v>
      </c>
      <c r="I27" s="1036">
        <f>SUM(I21:I26)</f>
        <v>129.5</v>
      </c>
      <c r="J27" s="1036">
        <f>SUM(J21:J26)</f>
        <v>79.5</v>
      </c>
      <c r="K27" s="2730"/>
      <c r="L27" s="2730"/>
      <c r="M27" s="2730"/>
      <c r="N27" s="2730"/>
      <c r="O27" s="2730"/>
      <c r="P27" s="2730"/>
      <c r="Q27" s="2730"/>
      <c r="R27" s="2730"/>
      <c r="S27" s="2730"/>
      <c r="T27" s="2730"/>
    </row>
    <row r="28" spans="1:20" s="43" customFormat="1" ht="24.75" customHeight="1">
      <c r="A28" s="701" t="s">
        <v>11</v>
      </c>
      <c r="B28" s="702" t="s">
        <v>11</v>
      </c>
      <c r="C28" s="702"/>
      <c r="D28" s="2743" t="s">
        <v>27</v>
      </c>
      <c r="E28" s="2743"/>
      <c r="F28" s="2743"/>
      <c r="G28" s="2743"/>
      <c r="H28" s="1208">
        <f>SUM(H14+H16+H20+H27)</f>
        <v>65</v>
      </c>
      <c r="I28" s="1208">
        <f>SUM(I14+I16+I20+I27)</f>
        <v>204.5</v>
      </c>
      <c r="J28" s="1208">
        <f>SUM(J14+J16+J20+J27)</f>
        <v>139.084</v>
      </c>
      <c r="K28" s="2732"/>
      <c r="L28" s="2732"/>
      <c r="M28" s="2732"/>
      <c r="N28" s="2732"/>
      <c r="O28" s="2732"/>
      <c r="P28" s="2732"/>
      <c r="Q28" s="2732"/>
      <c r="R28" s="2732"/>
      <c r="S28" s="2732"/>
      <c r="T28" s="2732"/>
    </row>
    <row r="29" spans="1:20" ht="30.75" customHeight="1">
      <c r="A29" s="701" t="s">
        <v>11</v>
      </c>
      <c r="B29" s="702" t="s">
        <v>17</v>
      </c>
      <c r="C29" s="607"/>
      <c r="D29" s="2577" t="s">
        <v>289</v>
      </c>
      <c r="E29" s="2577"/>
      <c r="F29" s="2577"/>
      <c r="G29" s="2577"/>
      <c r="H29" s="2577"/>
      <c r="I29" s="2577"/>
      <c r="J29" s="2577"/>
      <c r="K29" s="2577"/>
      <c r="L29" s="2577"/>
      <c r="M29" s="2577"/>
      <c r="N29" s="2577"/>
      <c r="O29" s="2577"/>
      <c r="P29" s="2577"/>
      <c r="Q29" s="2577"/>
      <c r="R29" s="2577"/>
      <c r="S29" s="2577"/>
      <c r="T29" s="2577"/>
    </row>
    <row r="30" spans="1:20" ht="62.25" customHeight="1">
      <c r="A30" s="2745" t="s">
        <v>11</v>
      </c>
      <c r="B30" s="2197" t="s">
        <v>17</v>
      </c>
      <c r="C30" s="2116" t="s">
        <v>11</v>
      </c>
      <c r="D30" s="2188"/>
      <c r="E30" s="2184" t="s">
        <v>290</v>
      </c>
      <c r="F30" s="2185" t="s">
        <v>515</v>
      </c>
      <c r="G30" s="711" t="s">
        <v>15</v>
      </c>
      <c r="H30" s="660">
        <v>15</v>
      </c>
      <c r="I30" s="660">
        <v>18</v>
      </c>
      <c r="J30" s="665">
        <v>17.63</v>
      </c>
      <c r="K30" s="676" t="s">
        <v>517</v>
      </c>
      <c r="L30" s="835">
        <v>100</v>
      </c>
      <c r="M30" s="1080">
        <v>100</v>
      </c>
      <c r="N30" s="1193"/>
      <c r="O30" s="1193" t="s">
        <v>48</v>
      </c>
      <c r="P30" s="1194"/>
      <c r="Q30" s="1194"/>
      <c r="R30" s="1194"/>
      <c r="S30" s="1194"/>
      <c r="T30" s="1193"/>
    </row>
    <row r="31" spans="1:20" ht="23.25" customHeight="1">
      <c r="A31" s="2745"/>
      <c r="B31" s="2197"/>
      <c r="C31" s="2116"/>
      <c r="D31" s="2188"/>
      <c r="E31" s="2184"/>
      <c r="F31" s="2185"/>
      <c r="G31" s="1197" t="s">
        <v>16</v>
      </c>
      <c r="H31" s="808">
        <f>H30</f>
        <v>15</v>
      </c>
      <c r="I31" s="808">
        <f>I30</f>
        <v>18</v>
      </c>
      <c r="J31" s="808">
        <f>J30</f>
        <v>17.63</v>
      </c>
      <c r="K31" s="2730"/>
      <c r="L31" s="2730"/>
      <c r="M31" s="2730"/>
      <c r="N31" s="2730"/>
      <c r="O31" s="2730"/>
      <c r="P31" s="2730"/>
      <c r="Q31" s="2730"/>
      <c r="R31" s="2730"/>
      <c r="S31" s="2730"/>
      <c r="T31" s="2730"/>
    </row>
    <row r="32" spans="1:20" ht="65.25" customHeight="1">
      <c r="A32" s="2196" t="s">
        <v>11</v>
      </c>
      <c r="B32" s="2197" t="s">
        <v>17</v>
      </c>
      <c r="C32" s="2116" t="s">
        <v>34</v>
      </c>
      <c r="D32" s="2188"/>
      <c r="E32" s="2184" t="s">
        <v>792</v>
      </c>
      <c r="F32" s="2185" t="s">
        <v>515</v>
      </c>
      <c r="G32" s="1209" t="s">
        <v>15</v>
      </c>
      <c r="H32" s="664">
        <v>30</v>
      </c>
      <c r="I32" s="664">
        <v>30</v>
      </c>
      <c r="J32" s="664">
        <v>87.558</v>
      </c>
      <c r="K32" s="1210" t="s">
        <v>518</v>
      </c>
      <c r="L32" s="1086">
        <v>100</v>
      </c>
      <c r="M32" s="1211">
        <v>90</v>
      </c>
      <c r="N32" s="1212"/>
      <c r="O32" s="1193" t="s">
        <v>48</v>
      </c>
      <c r="P32" s="1194"/>
      <c r="Q32" s="1194"/>
      <c r="R32" s="1194"/>
      <c r="S32" s="1194"/>
      <c r="T32" s="2600" t="s">
        <v>1131</v>
      </c>
    </row>
    <row r="33" spans="1:20" ht="47.25" customHeight="1">
      <c r="A33" s="2196"/>
      <c r="B33" s="2197"/>
      <c r="C33" s="2116"/>
      <c r="D33" s="2188"/>
      <c r="E33" s="2184"/>
      <c r="F33" s="2185"/>
      <c r="G33" s="1209" t="s">
        <v>15</v>
      </c>
      <c r="H33" s="664">
        <v>27.8</v>
      </c>
      <c r="I33" s="664">
        <v>67.8</v>
      </c>
      <c r="J33" s="664"/>
      <c r="K33" s="1210" t="s">
        <v>796</v>
      </c>
      <c r="L33" s="1086">
        <v>100</v>
      </c>
      <c r="M33" s="1147">
        <v>100</v>
      </c>
      <c r="N33" s="1212"/>
      <c r="O33" s="1193"/>
      <c r="P33" s="1194"/>
      <c r="Q33" s="1194"/>
      <c r="R33" s="1194"/>
      <c r="S33" s="1194"/>
      <c r="T33" s="2602"/>
    </row>
    <row r="34" spans="1:20" ht="27.75" customHeight="1">
      <c r="A34" s="2196"/>
      <c r="B34" s="2197"/>
      <c r="C34" s="2116"/>
      <c r="D34" s="2188"/>
      <c r="E34" s="2184"/>
      <c r="F34" s="2185"/>
      <c r="G34" s="1198" t="s">
        <v>16</v>
      </c>
      <c r="H34" s="1036">
        <f>H32+H33</f>
        <v>57.8</v>
      </c>
      <c r="I34" s="1036">
        <f>I32+I33</f>
        <v>97.8</v>
      </c>
      <c r="J34" s="1036">
        <f>J32+J33</f>
        <v>87.558</v>
      </c>
      <c r="K34" s="2729"/>
      <c r="L34" s="2729"/>
      <c r="M34" s="2729"/>
      <c r="N34" s="2729"/>
      <c r="O34" s="2729"/>
      <c r="P34" s="2729"/>
      <c r="Q34" s="2729"/>
      <c r="R34" s="2729"/>
      <c r="S34" s="2729"/>
      <c r="T34" s="2729"/>
    </row>
    <row r="35" spans="1:20" ht="143.25" customHeight="1">
      <c r="A35" s="2196" t="s">
        <v>11</v>
      </c>
      <c r="B35" s="2197" t="s">
        <v>17</v>
      </c>
      <c r="C35" s="2116" t="s">
        <v>70</v>
      </c>
      <c r="D35" s="2188"/>
      <c r="E35" s="2744" t="s">
        <v>793</v>
      </c>
      <c r="F35" s="2185" t="s">
        <v>515</v>
      </c>
      <c r="G35" s="1209" t="s">
        <v>15</v>
      </c>
      <c r="H35" s="664">
        <v>100</v>
      </c>
      <c r="I35" s="664">
        <v>87</v>
      </c>
      <c r="J35" s="664">
        <v>8.71</v>
      </c>
      <c r="K35" s="1199" t="s">
        <v>520</v>
      </c>
      <c r="L35" s="1086">
        <v>100</v>
      </c>
      <c r="M35" s="1211">
        <v>10</v>
      </c>
      <c r="N35" s="1214"/>
      <c r="O35" s="1193" t="s">
        <v>48</v>
      </c>
      <c r="P35" s="1194"/>
      <c r="Q35" s="1194"/>
      <c r="R35" s="1194"/>
      <c r="S35" s="1194"/>
      <c r="T35" s="1210" t="s">
        <v>1132</v>
      </c>
    </row>
    <row r="36" spans="1:20" ht="32.25" customHeight="1">
      <c r="A36" s="2196"/>
      <c r="B36" s="2197"/>
      <c r="C36" s="2116"/>
      <c r="D36" s="2188"/>
      <c r="E36" s="2744"/>
      <c r="F36" s="2185"/>
      <c r="G36" s="1198" t="s">
        <v>16</v>
      </c>
      <c r="H36" s="1036">
        <f>H35</f>
        <v>100</v>
      </c>
      <c r="I36" s="1036">
        <f>I35</f>
        <v>87</v>
      </c>
      <c r="J36" s="1036">
        <f>J35</f>
        <v>8.71</v>
      </c>
      <c r="K36" s="2729"/>
      <c r="L36" s="2729"/>
      <c r="M36" s="2729"/>
      <c r="N36" s="2729"/>
      <c r="O36" s="2729"/>
      <c r="P36" s="2729"/>
      <c r="Q36" s="2729"/>
      <c r="R36" s="2729"/>
      <c r="S36" s="2729"/>
      <c r="T36" s="2729"/>
    </row>
    <row r="37" spans="1:20" ht="54.75" customHeight="1">
      <c r="A37" s="2761" t="s">
        <v>11</v>
      </c>
      <c r="B37" s="2762" t="s">
        <v>17</v>
      </c>
      <c r="C37" s="2766" t="s">
        <v>159</v>
      </c>
      <c r="D37" s="2763"/>
      <c r="E37" s="2764" t="s">
        <v>794</v>
      </c>
      <c r="F37" s="2750" t="s">
        <v>519</v>
      </c>
      <c r="G37" s="1215" t="s">
        <v>15</v>
      </c>
      <c r="H37" s="680">
        <v>3.6</v>
      </c>
      <c r="I37" s="680">
        <v>3.6</v>
      </c>
      <c r="J37" s="680">
        <v>1.107</v>
      </c>
      <c r="K37" s="2759" t="s">
        <v>795</v>
      </c>
      <c r="L37" s="2665">
        <v>2</v>
      </c>
      <c r="M37" s="2668">
        <v>2</v>
      </c>
      <c r="N37" s="2364" t="s">
        <v>1291</v>
      </c>
      <c r="O37" s="1194"/>
      <c r="P37" s="1194"/>
      <c r="Q37" s="1194"/>
      <c r="R37" s="1194"/>
      <c r="S37" s="1194"/>
      <c r="T37" s="2539"/>
    </row>
    <row r="38" spans="1:20" ht="39.75" customHeight="1">
      <c r="A38" s="2761"/>
      <c r="B38" s="2762"/>
      <c r="C38" s="2766"/>
      <c r="D38" s="2763"/>
      <c r="E38" s="2764"/>
      <c r="F38" s="2750"/>
      <c r="G38" s="1215" t="s">
        <v>42</v>
      </c>
      <c r="H38" s="680"/>
      <c r="I38" s="680">
        <v>6.3</v>
      </c>
      <c r="J38" s="680">
        <v>6.27</v>
      </c>
      <c r="K38" s="2496"/>
      <c r="L38" s="2667"/>
      <c r="M38" s="2670"/>
      <c r="N38" s="2370"/>
      <c r="O38" s="1194"/>
      <c r="P38" s="1194"/>
      <c r="Q38" s="1194"/>
      <c r="R38" s="1194"/>
      <c r="S38" s="1194"/>
      <c r="T38" s="2541"/>
    </row>
    <row r="39" spans="1:20" ht="27.75" customHeight="1">
      <c r="A39" s="2761"/>
      <c r="B39" s="2762"/>
      <c r="C39" s="2766"/>
      <c r="D39" s="2763"/>
      <c r="E39" s="2764"/>
      <c r="F39" s="2750"/>
      <c r="G39" s="1216" t="s">
        <v>16</v>
      </c>
      <c r="H39" s="1217">
        <f>SUM(H37:H38)</f>
        <v>3.6</v>
      </c>
      <c r="I39" s="1217">
        <f>SUM(I37:I38)</f>
        <v>9.9</v>
      </c>
      <c r="J39" s="1217">
        <f>SUM(J37:J38)</f>
        <v>7.377</v>
      </c>
      <c r="K39" s="2731"/>
      <c r="L39" s="2731"/>
      <c r="M39" s="2731"/>
      <c r="N39" s="2731"/>
      <c r="O39" s="2731"/>
      <c r="P39" s="2731"/>
      <c r="Q39" s="2731"/>
      <c r="R39" s="2731"/>
      <c r="S39" s="2731"/>
      <c r="T39" s="2731"/>
    </row>
    <row r="40" spans="1:20" s="43" customFormat="1" ht="26.25" customHeight="1">
      <c r="A40" s="1218" t="s">
        <v>11</v>
      </c>
      <c r="B40" s="1219" t="s">
        <v>17</v>
      </c>
      <c r="C40" s="1219"/>
      <c r="D40" s="1219"/>
      <c r="E40" s="2725" t="s">
        <v>54</v>
      </c>
      <c r="F40" s="2725"/>
      <c r="G40" s="2725"/>
      <c r="H40" s="1208">
        <f>SUM(H31+H34+H36+H39)</f>
        <v>176.4</v>
      </c>
      <c r="I40" s="1208">
        <f>SUM(I31+I34+I36+I39)</f>
        <v>212.70000000000002</v>
      </c>
      <c r="J40" s="1208">
        <f>SUM(J31+J34+J36+J39)</f>
        <v>121.27499999999999</v>
      </c>
      <c r="K40" s="2756"/>
      <c r="L40" s="2756"/>
      <c r="M40" s="2756"/>
      <c r="N40" s="2756"/>
      <c r="O40" s="2756"/>
      <c r="P40" s="2756"/>
      <c r="Q40" s="2756"/>
      <c r="R40" s="2756"/>
      <c r="S40" s="2756"/>
      <c r="T40" s="2756"/>
    </row>
    <row r="41" spans="1:20" s="43" customFormat="1" ht="26.25" customHeight="1">
      <c r="A41" s="1220" t="s">
        <v>11</v>
      </c>
      <c r="B41" s="1221" t="s">
        <v>34</v>
      </c>
      <c r="C41" s="1221"/>
      <c r="D41" s="1221"/>
      <c r="E41" s="2724" t="s">
        <v>291</v>
      </c>
      <c r="F41" s="2724"/>
      <c r="G41" s="2724"/>
      <c r="H41" s="2724"/>
      <c r="I41" s="2724"/>
      <c r="J41" s="2724"/>
      <c r="K41" s="2724"/>
      <c r="L41" s="2724"/>
      <c r="M41" s="2724"/>
      <c r="N41" s="2724"/>
      <c r="O41" s="2724"/>
      <c r="P41" s="2724"/>
      <c r="Q41" s="2724"/>
      <c r="R41" s="2724"/>
      <c r="S41" s="2724"/>
      <c r="T41" s="2724"/>
    </row>
    <row r="42" spans="1:20" ht="87" customHeight="1">
      <c r="A42" s="2751" t="s">
        <v>11</v>
      </c>
      <c r="B42" s="2752" t="s">
        <v>34</v>
      </c>
      <c r="C42" s="2758" t="s">
        <v>19</v>
      </c>
      <c r="D42" s="2760"/>
      <c r="E42" s="2757" t="s">
        <v>292</v>
      </c>
      <c r="F42" s="2765" t="s">
        <v>521</v>
      </c>
      <c r="G42" s="1222" t="s">
        <v>15</v>
      </c>
      <c r="H42" s="836">
        <v>2</v>
      </c>
      <c r="I42" s="836">
        <v>2</v>
      </c>
      <c r="J42" s="836">
        <v>0.175</v>
      </c>
      <c r="K42" s="1223" t="s">
        <v>522</v>
      </c>
      <c r="L42" s="909">
        <v>100</v>
      </c>
      <c r="M42" s="1205">
        <v>90</v>
      </c>
      <c r="N42" s="1223"/>
      <c r="O42" s="1193" t="s">
        <v>48</v>
      </c>
      <c r="P42" s="1194"/>
      <c r="Q42" s="1194"/>
      <c r="R42" s="1194"/>
      <c r="S42" s="1194"/>
      <c r="T42" s="1223" t="s">
        <v>1133</v>
      </c>
    </row>
    <row r="43" spans="1:20" ht="28.5" customHeight="1">
      <c r="A43" s="2751"/>
      <c r="B43" s="2752"/>
      <c r="C43" s="2758"/>
      <c r="D43" s="2760"/>
      <c r="E43" s="2757"/>
      <c r="F43" s="2765"/>
      <c r="G43" s="1198" t="s">
        <v>26</v>
      </c>
      <c r="H43" s="1036">
        <f>H42</f>
        <v>2</v>
      </c>
      <c r="I43" s="1036">
        <f>I42</f>
        <v>2</v>
      </c>
      <c r="J43" s="1036">
        <f>J42</f>
        <v>0.175</v>
      </c>
      <c r="K43" s="2753"/>
      <c r="L43" s="2754"/>
      <c r="M43" s="2754"/>
      <c r="N43" s="2754"/>
      <c r="O43" s="2754"/>
      <c r="P43" s="2754"/>
      <c r="Q43" s="2754"/>
      <c r="R43" s="2754"/>
      <c r="S43" s="2754"/>
      <c r="T43" s="2755"/>
    </row>
    <row r="44" spans="1:20" s="43" customFormat="1" ht="23.25" customHeight="1">
      <c r="A44" s="701" t="s">
        <v>11</v>
      </c>
      <c r="B44" s="702" t="s">
        <v>34</v>
      </c>
      <c r="C44" s="702"/>
      <c r="D44" s="2743" t="s">
        <v>27</v>
      </c>
      <c r="E44" s="2743"/>
      <c r="F44" s="2743"/>
      <c r="G44" s="2743"/>
      <c r="H44" s="1208">
        <f>SUM(H43)</f>
        <v>2</v>
      </c>
      <c r="I44" s="1208">
        <f>SUM(I43)</f>
        <v>2</v>
      </c>
      <c r="J44" s="1208">
        <f>SUM(J43)</f>
        <v>0.175</v>
      </c>
      <c r="K44" s="2756"/>
      <c r="L44" s="2756"/>
      <c r="M44" s="2756"/>
      <c r="N44" s="2756"/>
      <c r="O44" s="2756"/>
      <c r="P44" s="2756"/>
      <c r="Q44" s="2756"/>
      <c r="R44" s="2756"/>
      <c r="S44" s="2756"/>
      <c r="T44" s="2756"/>
    </row>
    <row r="45" spans="1:20" ht="22.5" customHeight="1">
      <c r="A45" s="1224" t="s">
        <v>11</v>
      </c>
      <c r="B45" s="2746" t="s">
        <v>35</v>
      </c>
      <c r="C45" s="2746"/>
      <c r="D45" s="2746"/>
      <c r="E45" s="2746"/>
      <c r="F45" s="2746"/>
      <c r="G45" s="2746"/>
      <c r="H45" s="1225">
        <f>SUM(H28+H40+H44)</f>
        <v>243.4</v>
      </c>
      <c r="I45" s="1225">
        <f>SUM(I28+I40+I44)</f>
        <v>419.20000000000005</v>
      </c>
      <c r="J45" s="1225">
        <f>SUM(J28+J40+J44)</f>
        <v>260.534</v>
      </c>
      <c r="K45" s="2748"/>
      <c r="L45" s="2748"/>
      <c r="M45" s="2748"/>
      <c r="N45" s="2748"/>
      <c r="O45" s="2748"/>
      <c r="P45" s="2748"/>
      <c r="Q45" s="2748"/>
      <c r="R45" s="2748"/>
      <c r="S45" s="2748"/>
      <c r="T45" s="2748"/>
    </row>
    <row r="46" spans="1:20" ht="22.5" customHeight="1">
      <c r="A46" s="2747" t="s">
        <v>45</v>
      </c>
      <c r="B46" s="2747"/>
      <c r="C46" s="2747"/>
      <c r="D46" s="2747"/>
      <c r="E46" s="2747"/>
      <c r="F46" s="2747"/>
      <c r="G46" s="2747"/>
      <c r="H46" s="1226">
        <f>SUM(H45)</f>
        <v>243.4</v>
      </c>
      <c r="I46" s="1226">
        <f>SUM(I45)</f>
        <v>419.20000000000005</v>
      </c>
      <c r="J46" s="1226">
        <f>SUM(J45)</f>
        <v>260.534</v>
      </c>
      <c r="K46" s="2749"/>
      <c r="L46" s="2749"/>
      <c r="M46" s="2749"/>
      <c r="N46" s="2749"/>
      <c r="O46" s="2749"/>
      <c r="P46" s="2749"/>
      <c r="Q46" s="2749"/>
      <c r="R46" s="2749"/>
      <c r="S46" s="2749"/>
      <c r="T46" s="2749"/>
    </row>
    <row r="47" spans="1:20" ht="14.25" hidden="1">
      <c r="A47" s="144"/>
      <c r="B47" s="144"/>
      <c r="C47" s="144"/>
      <c r="D47" s="144"/>
      <c r="E47" s="144"/>
      <c r="F47" s="144"/>
      <c r="G47" s="144"/>
      <c r="H47" s="145"/>
      <c r="I47" s="145"/>
      <c r="J47" s="145"/>
      <c r="K47" s="144"/>
      <c r="L47" s="144"/>
      <c r="M47" s="144"/>
      <c r="N47" s="144"/>
      <c r="T47" s="144"/>
    </row>
    <row r="48" spans="1:20" ht="1.5" customHeight="1" hidden="1">
      <c r="A48" s="144"/>
      <c r="B48" s="123"/>
      <c r="C48" s="123"/>
      <c r="D48" s="123"/>
      <c r="E48" s="123"/>
      <c r="F48" s="123"/>
      <c r="G48" s="123" t="s">
        <v>15</v>
      </c>
      <c r="H48" s="130" t="e">
        <f>SUM(H13+H30+#REF!+H32+H35+#REF!+#REF!)</f>
        <v>#REF!</v>
      </c>
      <c r="I48" s="130" t="e">
        <f>SUM(I13+I30+#REF!+I32+I35+#REF!+#REF!)</f>
        <v>#REF!</v>
      </c>
      <c r="J48" s="130" t="e">
        <f>SUM(J13+J30+#REF!+J32+J35+#REF!+#REF!)</f>
        <v>#REF!</v>
      </c>
      <c r="K48" s="123"/>
      <c r="L48" s="123"/>
      <c r="M48" s="123"/>
      <c r="N48" s="123"/>
      <c r="T48" s="123"/>
    </row>
    <row r="49" spans="1:20" ht="15" hidden="1">
      <c r="A49" s="144"/>
      <c r="B49" s="146"/>
      <c r="C49" s="146"/>
      <c r="D49" s="146"/>
      <c r="E49" s="146"/>
      <c r="F49" s="146"/>
      <c r="G49" s="146" t="s">
        <v>33</v>
      </c>
      <c r="H49" s="147" t="e">
        <f>SUM(#REF!)</f>
        <v>#REF!</v>
      </c>
      <c r="I49" s="147" t="e">
        <f>SUM(#REF!)</f>
        <v>#REF!</v>
      </c>
      <c r="J49" s="147" t="e">
        <f>SUM(#REF!)</f>
        <v>#REF!</v>
      </c>
      <c r="K49" s="146"/>
      <c r="L49" s="146"/>
      <c r="M49" s="146"/>
      <c r="N49" s="146"/>
      <c r="T49" s="146"/>
    </row>
    <row r="50" spans="1:20" ht="15" hidden="1">
      <c r="A50" s="144"/>
      <c r="B50" s="146"/>
      <c r="C50" s="146"/>
      <c r="D50" s="146"/>
      <c r="E50" s="146"/>
      <c r="F50" s="146"/>
      <c r="G50" s="146" t="s">
        <v>22</v>
      </c>
      <c r="H50" s="147" t="e">
        <f>SUM(H15+#REF!+#REF!)</f>
        <v>#REF!</v>
      </c>
      <c r="I50" s="147" t="e">
        <f>SUM(I15+#REF!+#REF!)</f>
        <v>#REF!</v>
      </c>
      <c r="J50" s="147" t="e">
        <f>SUM(J15+#REF!+#REF!)</f>
        <v>#REF!</v>
      </c>
      <c r="K50" s="146"/>
      <c r="L50" s="146"/>
      <c r="M50" s="146"/>
      <c r="N50" s="146"/>
      <c r="T50" s="146"/>
    </row>
    <row r="51" spans="1:20" ht="15" hidden="1">
      <c r="A51" s="144"/>
      <c r="B51" s="146"/>
      <c r="C51" s="146"/>
      <c r="D51" s="146"/>
      <c r="E51" s="146"/>
      <c r="F51" s="146"/>
      <c r="G51" s="146" t="s">
        <v>293</v>
      </c>
      <c r="H51" s="147" t="e">
        <f>SUM(H48:H50)</f>
        <v>#REF!</v>
      </c>
      <c r="I51" s="147" t="e">
        <f>SUM(I48:I50)</f>
        <v>#REF!</v>
      </c>
      <c r="J51" s="147" t="e">
        <f>SUM(J48:J50)</f>
        <v>#REF!</v>
      </c>
      <c r="K51" s="146"/>
      <c r="L51" s="146"/>
      <c r="M51" s="146"/>
      <c r="N51" s="146"/>
      <c r="T51" s="146"/>
    </row>
    <row r="52" spans="1:20" ht="15" hidden="1">
      <c r="A52" s="144"/>
      <c r="B52" s="146"/>
      <c r="C52" s="146"/>
      <c r="D52" s="146"/>
      <c r="E52" s="146"/>
      <c r="F52" s="146"/>
      <c r="G52" s="146"/>
      <c r="H52" s="147"/>
      <c r="I52" s="147"/>
      <c r="J52" s="147"/>
      <c r="K52" s="146"/>
      <c r="L52" s="146"/>
      <c r="M52" s="146"/>
      <c r="N52" s="146"/>
      <c r="T52" s="146"/>
    </row>
    <row r="53" spans="1:20" ht="14.25">
      <c r="A53" s="144"/>
      <c r="B53" s="144"/>
      <c r="C53" s="144"/>
      <c r="D53" s="144"/>
      <c r="E53" s="144"/>
      <c r="F53" s="144"/>
      <c r="G53" s="144"/>
      <c r="H53" s="145"/>
      <c r="I53" s="145"/>
      <c r="J53" s="145"/>
      <c r="K53" s="144"/>
      <c r="L53" s="144"/>
      <c r="M53" s="144"/>
      <c r="N53" s="144"/>
      <c r="T53" s="144"/>
    </row>
    <row r="54" spans="1:20" ht="14.25">
      <c r="A54" s="144"/>
      <c r="B54" s="144"/>
      <c r="C54" s="144"/>
      <c r="D54" s="144"/>
      <c r="E54" s="144"/>
      <c r="F54" s="144"/>
      <c r="G54" s="144"/>
      <c r="H54" s="145"/>
      <c r="I54" s="145"/>
      <c r="J54" s="145"/>
      <c r="K54" s="144"/>
      <c r="L54" s="144"/>
      <c r="M54" s="144"/>
      <c r="N54" s="144"/>
      <c r="T54" s="144"/>
    </row>
    <row r="55" spans="1:20" ht="14.25">
      <c r="A55" s="144"/>
      <c r="B55" s="144"/>
      <c r="C55" s="144"/>
      <c r="D55" s="144"/>
      <c r="E55" s="144"/>
      <c r="F55" s="144"/>
      <c r="G55" s="144"/>
      <c r="H55" s="145"/>
      <c r="I55" s="145"/>
      <c r="J55" s="145"/>
      <c r="K55" s="144"/>
      <c r="L55" s="144"/>
      <c r="M55" s="144"/>
      <c r="N55" s="144"/>
      <c r="T55" s="144"/>
    </row>
    <row r="56" spans="1:20" ht="14.25">
      <c r="A56" s="144"/>
      <c r="B56" s="144"/>
      <c r="C56" s="144"/>
      <c r="D56" s="144"/>
      <c r="E56" s="144"/>
      <c r="F56" s="144"/>
      <c r="G56" s="144"/>
      <c r="H56" s="145"/>
      <c r="I56" s="145"/>
      <c r="J56" s="145"/>
      <c r="K56" s="144"/>
      <c r="L56" s="144"/>
      <c r="M56" s="144"/>
      <c r="N56" s="144"/>
      <c r="T56" s="144"/>
    </row>
    <row r="57" spans="1:20" ht="14.25">
      <c r="A57" s="144"/>
      <c r="B57" s="144"/>
      <c r="C57" s="144"/>
      <c r="D57" s="144"/>
      <c r="E57" s="144"/>
      <c r="F57" s="144"/>
      <c r="G57" s="144"/>
      <c r="H57" s="145"/>
      <c r="I57" s="145"/>
      <c r="J57" s="145"/>
      <c r="K57" s="144"/>
      <c r="L57" s="144"/>
      <c r="M57" s="144"/>
      <c r="N57" s="144"/>
      <c r="T57" s="144"/>
    </row>
    <row r="58" spans="1:20" ht="14.25">
      <c r="A58" s="144"/>
      <c r="B58" s="144"/>
      <c r="C58" s="144"/>
      <c r="D58" s="144"/>
      <c r="E58" s="144"/>
      <c r="F58" s="144"/>
      <c r="G58" s="144"/>
      <c r="H58" s="145"/>
      <c r="I58" s="145"/>
      <c r="J58" s="145"/>
      <c r="K58" s="144"/>
      <c r="L58" s="144"/>
      <c r="M58" s="144"/>
      <c r="N58" s="144"/>
      <c r="T58" s="144"/>
    </row>
    <row r="59" spans="1:20" ht="14.25">
      <c r="A59" s="144"/>
      <c r="B59" s="144"/>
      <c r="C59" s="144"/>
      <c r="D59" s="144"/>
      <c r="E59" s="144"/>
      <c r="F59" s="144"/>
      <c r="G59" s="144"/>
      <c r="H59" s="145"/>
      <c r="I59" s="145"/>
      <c r="J59" s="145"/>
      <c r="K59" s="144"/>
      <c r="L59" s="144"/>
      <c r="M59" s="144"/>
      <c r="N59" s="144"/>
      <c r="T59" s="144"/>
    </row>
    <row r="60" spans="1:20" ht="14.25">
      <c r="A60" s="144"/>
      <c r="B60" s="144"/>
      <c r="C60" s="144"/>
      <c r="D60" s="144"/>
      <c r="E60" s="144"/>
      <c r="F60" s="144"/>
      <c r="G60" s="144"/>
      <c r="H60" s="145"/>
      <c r="I60" s="145"/>
      <c r="J60" s="145"/>
      <c r="K60" s="144"/>
      <c r="L60" s="144"/>
      <c r="M60" s="144"/>
      <c r="N60" s="144"/>
      <c r="T60" s="144"/>
    </row>
    <row r="61" spans="1:20" ht="14.25">
      <c r="A61" s="144"/>
      <c r="B61" s="144"/>
      <c r="C61" s="144"/>
      <c r="D61" s="144"/>
      <c r="E61" s="144"/>
      <c r="F61" s="144"/>
      <c r="G61" s="144"/>
      <c r="H61" s="145"/>
      <c r="I61" s="145"/>
      <c r="J61" s="145"/>
      <c r="K61" s="144"/>
      <c r="L61" s="144"/>
      <c r="M61" s="144"/>
      <c r="N61" s="144"/>
      <c r="T61" s="144"/>
    </row>
    <row r="62" spans="1:20" ht="14.25">
      <c r="A62" s="144"/>
      <c r="B62" s="144"/>
      <c r="C62" s="144"/>
      <c r="D62" s="144"/>
      <c r="E62" s="144"/>
      <c r="F62" s="144"/>
      <c r="G62" s="144"/>
      <c r="H62" s="145"/>
      <c r="I62" s="145"/>
      <c r="J62" s="145"/>
      <c r="K62" s="144"/>
      <c r="L62" s="144"/>
      <c r="M62" s="144"/>
      <c r="N62" s="144"/>
      <c r="T62" s="144"/>
    </row>
    <row r="63" spans="1:20" ht="14.25">
      <c r="A63" s="144"/>
      <c r="B63" s="144"/>
      <c r="C63" s="144"/>
      <c r="D63" s="144"/>
      <c r="E63" s="144"/>
      <c r="F63" s="144"/>
      <c r="G63" s="144"/>
      <c r="H63" s="145"/>
      <c r="I63" s="145"/>
      <c r="J63" s="145"/>
      <c r="K63" s="144"/>
      <c r="L63" s="144"/>
      <c r="M63" s="144"/>
      <c r="N63" s="144"/>
      <c r="T63" s="144"/>
    </row>
    <row r="64" spans="1:20" ht="14.25">
      <c r="A64" s="144"/>
      <c r="B64" s="144"/>
      <c r="C64" s="144"/>
      <c r="D64" s="144"/>
      <c r="E64" s="144"/>
      <c r="F64" s="144"/>
      <c r="G64" s="144"/>
      <c r="H64" s="145"/>
      <c r="I64" s="145"/>
      <c r="J64" s="145"/>
      <c r="K64" s="144"/>
      <c r="L64" s="144"/>
      <c r="M64" s="144"/>
      <c r="N64" s="144"/>
      <c r="T64" s="144"/>
    </row>
    <row r="65" spans="1:20" ht="14.25">
      <c r="A65" s="144"/>
      <c r="B65" s="144"/>
      <c r="C65" s="144"/>
      <c r="D65" s="144"/>
      <c r="E65" s="144"/>
      <c r="F65" s="144"/>
      <c r="G65" s="144"/>
      <c r="H65" s="145"/>
      <c r="I65" s="145"/>
      <c r="J65" s="145"/>
      <c r="K65" s="144"/>
      <c r="L65" s="144"/>
      <c r="M65" s="144"/>
      <c r="N65" s="144"/>
      <c r="T65" s="144"/>
    </row>
    <row r="66" spans="1:20" ht="14.25">
      <c r="A66" s="144"/>
      <c r="B66" s="144"/>
      <c r="C66" s="144"/>
      <c r="D66" s="144"/>
      <c r="E66" s="144"/>
      <c r="F66" s="144"/>
      <c r="G66" s="144"/>
      <c r="H66" s="145"/>
      <c r="I66" s="145"/>
      <c r="J66" s="145"/>
      <c r="K66" s="144"/>
      <c r="L66" s="144"/>
      <c r="M66" s="144"/>
      <c r="N66" s="144"/>
      <c r="T66" s="144"/>
    </row>
    <row r="67" spans="1:20" ht="14.25">
      <c r="A67" s="144"/>
      <c r="B67" s="144"/>
      <c r="C67" s="144"/>
      <c r="D67" s="144"/>
      <c r="E67" s="144"/>
      <c r="F67" s="144"/>
      <c r="G67" s="144"/>
      <c r="H67" s="145"/>
      <c r="I67" s="145"/>
      <c r="J67" s="145"/>
      <c r="K67" s="144"/>
      <c r="L67" s="144"/>
      <c r="M67" s="144"/>
      <c r="N67" s="144"/>
      <c r="T67" s="144"/>
    </row>
    <row r="68" spans="1:20" ht="14.25">
      <c r="A68" s="144"/>
      <c r="B68" s="144"/>
      <c r="C68" s="144"/>
      <c r="D68" s="144"/>
      <c r="E68" s="144"/>
      <c r="F68" s="144"/>
      <c r="G68" s="144"/>
      <c r="H68" s="145"/>
      <c r="I68" s="145"/>
      <c r="J68" s="145"/>
      <c r="K68" s="144"/>
      <c r="L68" s="144"/>
      <c r="M68" s="144"/>
      <c r="N68" s="144"/>
      <c r="T68" s="144"/>
    </row>
    <row r="69" spans="1:20" ht="14.25">
      <c r="A69" s="144"/>
      <c r="B69" s="144"/>
      <c r="C69" s="144"/>
      <c r="D69" s="144"/>
      <c r="E69" s="144"/>
      <c r="F69" s="144"/>
      <c r="G69" s="144"/>
      <c r="H69" s="145"/>
      <c r="I69" s="145"/>
      <c r="J69" s="145"/>
      <c r="K69" s="144"/>
      <c r="L69" s="144"/>
      <c r="M69" s="144"/>
      <c r="N69" s="144"/>
      <c r="T69" s="144"/>
    </row>
    <row r="70" spans="1:20" ht="14.25">
      <c r="A70" s="144"/>
      <c r="B70" s="144"/>
      <c r="C70" s="144"/>
      <c r="D70" s="144"/>
      <c r="E70" s="144"/>
      <c r="F70" s="144"/>
      <c r="G70" s="144"/>
      <c r="H70" s="145"/>
      <c r="I70" s="145"/>
      <c r="J70" s="145"/>
      <c r="K70" s="144"/>
      <c r="L70" s="144"/>
      <c r="M70" s="144"/>
      <c r="N70" s="144"/>
      <c r="T70" s="144"/>
    </row>
    <row r="71" spans="1:20" ht="14.25">
      <c r="A71" s="144"/>
      <c r="B71" s="144"/>
      <c r="C71" s="144"/>
      <c r="D71" s="144"/>
      <c r="E71" s="144"/>
      <c r="F71" s="144"/>
      <c r="G71" s="144"/>
      <c r="H71" s="145"/>
      <c r="I71" s="145"/>
      <c r="J71" s="145"/>
      <c r="K71" s="144"/>
      <c r="L71" s="144"/>
      <c r="M71" s="144"/>
      <c r="N71" s="144"/>
      <c r="T71" s="144"/>
    </row>
    <row r="72" spans="1:20" ht="14.25">
      <c r="A72" s="144"/>
      <c r="B72" s="144"/>
      <c r="C72" s="144"/>
      <c r="D72" s="144"/>
      <c r="E72" s="144"/>
      <c r="F72" s="144"/>
      <c r="G72" s="144"/>
      <c r="H72" s="145"/>
      <c r="I72" s="145"/>
      <c r="J72" s="145"/>
      <c r="K72" s="144"/>
      <c r="L72" s="144"/>
      <c r="M72" s="144"/>
      <c r="N72" s="144"/>
      <c r="T72" s="144"/>
    </row>
    <row r="73" spans="1:20" ht="14.25">
      <c r="A73" s="144"/>
      <c r="B73" s="144"/>
      <c r="C73" s="144"/>
      <c r="D73" s="144"/>
      <c r="E73" s="144"/>
      <c r="F73" s="144"/>
      <c r="G73" s="144"/>
      <c r="H73" s="145"/>
      <c r="I73" s="145"/>
      <c r="J73" s="145"/>
      <c r="K73" s="144"/>
      <c r="L73" s="144"/>
      <c r="M73" s="144"/>
      <c r="N73" s="144"/>
      <c r="T73" s="144"/>
    </row>
    <row r="74" spans="1:20" ht="14.25">
      <c r="A74" s="144"/>
      <c r="B74" s="144"/>
      <c r="C74" s="144"/>
      <c r="D74" s="144"/>
      <c r="E74" s="144"/>
      <c r="F74" s="144"/>
      <c r="G74" s="144"/>
      <c r="H74" s="145"/>
      <c r="I74" s="145"/>
      <c r="J74" s="145"/>
      <c r="K74" s="144"/>
      <c r="L74" s="144"/>
      <c r="M74" s="144"/>
      <c r="N74" s="144"/>
      <c r="T74" s="144"/>
    </row>
    <row r="75" spans="1:20" ht="14.25">
      <c r="A75" s="144"/>
      <c r="B75" s="144"/>
      <c r="C75" s="144"/>
      <c r="D75" s="144"/>
      <c r="E75" s="144"/>
      <c r="F75" s="144"/>
      <c r="G75" s="144"/>
      <c r="H75" s="145"/>
      <c r="I75" s="145"/>
      <c r="J75" s="145"/>
      <c r="K75" s="144"/>
      <c r="L75" s="144"/>
      <c r="M75" s="144"/>
      <c r="N75" s="144"/>
      <c r="T75" s="144"/>
    </row>
    <row r="76" spans="1:20" ht="14.25">
      <c r="A76" s="144"/>
      <c r="B76" s="144"/>
      <c r="C76" s="144"/>
      <c r="D76" s="144"/>
      <c r="E76" s="144"/>
      <c r="F76" s="144"/>
      <c r="G76" s="144"/>
      <c r="H76" s="145"/>
      <c r="I76" s="145"/>
      <c r="J76" s="145"/>
      <c r="K76" s="144"/>
      <c r="L76" s="144"/>
      <c r="M76" s="144"/>
      <c r="N76" s="144"/>
      <c r="T76" s="144"/>
    </row>
    <row r="77" spans="1:20" ht="14.25">
      <c r="A77" s="144"/>
      <c r="B77" s="144"/>
      <c r="C77" s="144"/>
      <c r="D77" s="144"/>
      <c r="E77" s="144"/>
      <c r="F77" s="144"/>
      <c r="G77" s="144"/>
      <c r="H77" s="145"/>
      <c r="I77" s="145"/>
      <c r="J77" s="145"/>
      <c r="K77" s="144"/>
      <c r="L77" s="144"/>
      <c r="M77" s="144"/>
      <c r="N77" s="144"/>
      <c r="T77" s="144"/>
    </row>
    <row r="78" spans="1:20" ht="14.25">
      <c r="A78" s="144"/>
      <c r="B78" s="144"/>
      <c r="C78" s="144"/>
      <c r="D78" s="144"/>
      <c r="E78" s="144"/>
      <c r="F78" s="144"/>
      <c r="G78" s="144"/>
      <c r="H78" s="145"/>
      <c r="I78" s="145"/>
      <c r="J78" s="145"/>
      <c r="K78" s="144"/>
      <c r="L78" s="144"/>
      <c r="M78" s="144"/>
      <c r="N78" s="144"/>
      <c r="T78" s="144"/>
    </row>
    <row r="79" spans="1:20" ht="14.25">
      <c r="A79" s="144"/>
      <c r="B79" s="144"/>
      <c r="C79" s="144"/>
      <c r="D79" s="144"/>
      <c r="E79" s="144"/>
      <c r="F79" s="144"/>
      <c r="G79" s="144"/>
      <c r="H79" s="145"/>
      <c r="I79" s="145"/>
      <c r="J79" s="145"/>
      <c r="K79" s="144"/>
      <c r="L79" s="144"/>
      <c r="M79" s="144"/>
      <c r="N79" s="144"/>
      <c r="T79" s="144"/>
    </row>
    <row r="80" spans="1:20" ht="14.25">
      <c r="A80" s="144"/>
      <c r="B80" s="144"/>
      <c r="C80" s="144"/>
      <c r="D80" s="144"/>
      <c r="E80" s="144"/>
      <c r="F80" s="144"/>
      <c r="G80" s="144"/>
      <c r="H80" s="145"/>
      <c r="I80" s="145"/>
      <c r="J80" s="145"/>
      <c r="K80" s="144"/>
      <c r="L80" s="144"/>
      <c r="M80" s="144"/>
      <c r="N80" s="144"/>
      <c r="T80" s="144"/>
    </row>
    <row r="81" spans="1:20" ht="14.25">
      <c r="A81" s="144"/>
      <c r="B81" s="144"/>
      <c r="C81" s="144"/>
      <c r="D81" s="144"/>
      <c r="E81" s="144"/>
      <c r="F81" s="144"/>
      <c r="G81" s="144"/>
      <c r="H81" s="145"/>
      <c r="I81" s="145"/>
      <c r="J81" s="145"/>
      <c r="K81" s="144"/>
      <c r="L81" s="144"/>
      <c r="M81" s="144"/>
      <c r="N81" s="144"/>
      <c r="T81" s="144"/>
    </row>
    <row r="82" spans="1:20" ht="14.25">
      <c r="A82" s="144"/>
      <c r="B82" s="144"/>
      <c r="C82" s="144"/>
      <c r="D82" s="144"/>
      <c r="E82" s="144"/>
      <c r="F82" s="144"/>
      <c r="G82" s="144"/>
      <c r="H82" s="145"/>
      <c r="I82" s="145"/>
      <c r="J82" s="145"/>
      <c r="K82" s="144"/>
      <c r="L82" s="144"/>
      <c r="M82" s="144"/>
      <c r="N82" s="144"/>
      <c r="T82" s="144"/>
    </row>
    <row r="83" spans="1:20" ht="14.25">
      <c r="A83" s="144"/>
      <c r="B83" s="144"/>
      <c r="C83" s="144"/>
      <c r="D83" s="144"/>
      <c r="E83" s="144"/>
      <c r="F83" s="144"/>
      <c r="G83" s="144"/>
      <c r="H83" s="145"/>
      <c r="I83" s="145"/>
      <c r="J83" s="145"/>
      <c r="K83" s="144"/>
      <c r="L83" s="144"/>
      <c r="M83" s="144"/>
      <c r="N83" s="144"/>
      <c r="T83" s="144"/>
    </row>
    <row r="84" spans="1:20" ht="14.25">
      <c r="A84" s="144"/>
      <c r="B84" s="144"/>
      <c r="C84" s="144"/>
      <c r="D84" s="144"/>
      <c r="E84" s="144"/>
      <c r="F84" s="144"/>
      <c r="G84" s="144"/>
      <c r="H84" s="145"/>
      <c r="I84" s="145"/>
      <c r="J84" s="145"/>
      <c r="K84" s="144"/>
      <c r="L84" s="144"/>
      <c r="M84" s="144"/>
      <c r="N84" s="144"/>
      <c r="T84" s="144"/>
    </row>
    <row r="85" spans="1:20" ht="14.25">
      <c r="A85" s="144"/>
      <c r="B85" s="144"/>
      <c r="C85" s="144"/>
      <c r="D85" s="144"/>
      <c r="E85" s="144"/>
      <c r="F85" s="144"/>
      <c r="G85" s="144"/>
      <c r="H85" s="145"/>
      <c r="I85" s="145"/>
      <c r="J85" s="145"/>
      <c r="K85" s="144"/>
      <c r="L85" s="144"/>
      <c r="M85" s="144"/>
      <c r="N85" s="144"/>
      <c r="T85" s="144"/>
    </row>
    <row r="86" spans="1:20" ht="14.25">
      <c r="A86" s="144"/>
      <c r="B86" s="144"/>
      <c r="C86" s="144"/>
      <c r="D86" s="144"/>
      <c r="E86" s="144"/>
      <c r="F86" s="144"/>
      <c r="G86" s="144"/>
      <c r="H86" s="145"/>
      <c r="I86" s="145"/>
      <c r="J86" s="145"/>
      <c r="K86" s="144"/>
      <c r="L86" s="144"/>
      <c r="M86" s="144"/>
      <c r="N86" s="144"/>
      <c r="T86" s="144"/>
    </row>
    <row r="87" spans="1:20" ht="14.25">
      <c r="A87" s="144"/>
      <c r="B87" s="144"/>
      <c r="C87" s="144"/>
      <c r="D87" s="144"/>
      <c r="E87" s="144"/>
      <c r="F87" s="144"/>
      <c r="G87" s="144"/>
      <c r="H87" s="145"/>
      <c r="I87" s="145"/>
      <c r="J87" s="145"/>
      <c r="K87" s="144"/>
      <c r="L87" s="144"/>
      <c r="M87" s="144"/>
      <c r="N87" s="144"/>
      <c r="T87" s="144"/>
    </row>
    <row r="88" spans="1:20" ht="14.25">
      <c r="A88" s="144"/>
      <c r="B88" s="144"/>
      <c r="C88" s="144"/>
      <c r="D88" s="144"/>
      <c r="E88" s="144"/>
      <c r="F88" s="144"/>
      <c r="G88" s="144"/>
      <c r="H88" s="145"/>
      <c r="I88" s="145"/>
      <c r="J88" s="145"/>
      <c r="K88" s="144"/>
      <c r="L88" s="144"/>
      <c r="M88" s="144"/>
      <c r="N88" s="144"/>
      <c r="T88" s="144"/>
    </row>
    <row r="89" spans="1:20" ht="14.25">
      <c r="A89" s="144"/>
      <c r="B89" s="144"/>
      <c r="C89" s="144"/>
      <c r="D89" s="144"/>
      <c r="E89" s="144"/>
      <c r="F89" s="144"/>
      <c r="G89" s="144"/>
      <c r="H89" s="145"/>
      <c r="I89" s="145"/>
      <c r="J89" s="145"/>
      <c r="K89" s="144"/>
      <c r="L89" s="144"/>
      <c r="M89" s="144"/>
      <c r="N89" s="144"/>
      <c r="T89" s="144"/>
    </row>
    <row r="90" spans="1:20" ht="14.25">
      <c r="A90" s="144"/>
      <c r="B90" s="144"/>
      <c r="C90" s="144"/>
      <c r="D90" s="144"/>
      <c r="E90" s="144"/>
      <c r="F90" s="144"/>
      <c r="G90" s="144"/>
      <c r="H90" s="145"/>
      <c r="I90" s="145"/>
      <c r="J90" s="145"/>
      <c r="K90" s="144"/>
      <c r="L90" s="144"/>
      <c r="M90" s="144"/>
      <c r="N90" s="144"/>
      <c r="T90" s="144"/>
    </row>
    <row r="91" spans="1:20" ht="14.25">
      <c r="A91" s="144"/>
      <c r="B91" s="144"/>
      <c r="C91" s="144"/>
      <c r="D91" s="144"/>
      <c r="E91" s="144"/>
      <c r="F91" s="144"/>
      <c r="G91" s="144"/>
      <c r="H91" s="145"/>
      <c r="I91" s="145"/>
      <c r="J91" s="145"/>
      <c r="K91" s="144"/>
      <c r="L91" s="144"/>
      <c r="M91" s="144"/>
      <c r="N91" s="144"/>
      <c r="T91" s="144"/>
    </row>
    <row r="92" spans="1:20" ht="14.25">
      <c r="A92" s="144"/>
      <c r="B92" s="144"/>
      <c r="C92" s="144"/>
      <c r="D92" s="144"/>
      <c r="E92" s="144"/>
      <c r="F92" s="144"/>
      <c r="G92" s="144"/>
      <c r="H92" s="145"/>
      <c r="I92" s="145"/>
      <c r="J92" s="145"/>
      <c r="K92" s="144"/>
      <c r="L92" s="144"/>
      <c r="M92" s="144"/>
      <c r="N92" s="144"/>
      <c r="T92" s="144"/>
    </row>
    <row r="93" spans="1:20" ht="14.25">
      <c r="A93" s="144"/>
      <c r="B93" s="144"/>
      <c r="C93" s="144"/>
      <c r="D93" s="144"/>
      <c r="E93" s="144"/>
      <c r="F93" s="144"/>
      <c r="G93" s="144"/>
      <c r="H93" s="145"/>
      <c r="I93" s="145"/>
      <c r="J93" s="145"/>
      <c r="K93" s="144"/>
      <c r="L93" s="144"/>
      <c r="M93" s="144"/>
      <c r="N93" s="144"/>
      <c r="T93" s="144"/>
    </row>
    <row r="94" spans="1:20" ht="14.25">
      <c r="A94" s="144"/>
      <c r="B94" s="144"/>
      <c r="C94" s="144"/>
      <c r="D94" s="144"/>
      <c r="E94" s="144"/>
      <c r="F94" s="144"/>
      <c r="G94" s="144"/>
      <c r="H94" s="145"/>
      <c r="I94" s="145"/>
      <c r="J94" s="145"/>
      <c r="K94" s="144"/>
      <c r="L94" s="144"/>
      <c r="M94" s="144"/>
      <c r="N94" s="144"/>
      <c r="T94" s="144"/>
    </row>
    <row r="95" spans="1:20" ht="14.25">
      <c r="A95" s="144"/>
      <c r="B95" s="144"/>
      <c r="C95" s="144"/>
      <c r="D95" s="144"/>
      <c r="E95" s="144"/>
      <c r="F95" s="144"/>
      <c r="G95" s="144"/>
      <c r="H95" s="145"/>
      <c r="I95" s="145"/>
      <c r="J95" s="145"/>
      <c r="K95" s="144"/>
      <c r="L95" s="144"/>
      <c r="M95" s="144"/>
      <c r="N95" s="144"/>
      <c r="T95" s="144"/>
    </row>
    <row r="96" spans="1:20" ht="14.25">
      <c r="A96" s="144"/>
      <c r="B96" s="144"/>
      <c r="C96" s="144"/>
      <c r="D96" s="144"/>
      <c r="E96" s="144"/>
      <c r="F96" s="144"/>
      <c r="G96" s="144"/>
      <c r="H96" s="145"/>
      <c r="I96" s="145"/>
      <c r="J96" s="145"/>
      <c r="K96" s="144"/>
      <c r="L96" s="144"/>
      <c r="M96" s="144"/>
      <c r="N96" s="144"/>
      <c r="T96" s="144"/>
    </row>
    <row r="97" spans="1:20" ht="14.25">
      <c r="A97" s="144"/>
      <c r="B97" s="144"/>
      <c r="C97" s="144"/>
      <c r="D97" s="144"/>
      <c r="E97" s="144"/>
      <c r="F97" s="144"/>
      <c r="G97" s="144"/>
      <c r="H97" s="145"/>
      <c r="I97" s="145"/>
      <c r="J97" s="145"/>
      <c r="K97" s="144"/>
      <c r="L97" s="144"/>
      <c r="M97" s="144"/>
      <c r="N97" s="144"/>
      <c r="T97" s="144"/>
    </row>
    <row r="98" spans="1:20" ht="14.25">
      <c r="A98" s="144"/>
      <c r="B98" s="144"/>
      <c r="C98" s="144"/>
      <c r="D98" s="144"/>
      <c r="E98" s="144"/>
      <c r="F98" s="144"/>
      <c r="G98" s="144"/>
      <c r="H98" s="145"/>
      <c r="I98" s="145"/>
      <c r="J98" s="145"/>
      <c r="K98" s="144"/>
      <c r="L98" s="144"/>
      <c r="M98" s="144"/>
      <c r="N98" s="144"/>
      <c r="T98" s="144"/>
    </row>
    <row r="99" spans="1:20" ht="14.25">
      <c r="A99" s="144"/>
      <c r="B99" s="144"/>
      <c r="C99" s="144"/>
      <c r="D99" s="144"/>
      <c r="E99" s="144"/>
      <c r="F99" s="144"/>
      <c r="G99" s="144"/>
      <c r="H99" s="145"/>
      <c r="I99" s="145"/>
      <c r="J99" s="145"/>
      <c r="K99" s="144"/>
      <c r="L99" s="144"/>
      <c r="M99" s="144"/>
      <c r="N99" s="144"/>
      <c r="T99" s="144"/>
    </row>
    <row r="100" spans="1:20" ht="14.25">
      <c r="A100" s="144"/>
      <c r="B100" s="144"/>
      <c r="C100" s="144"/>
      <c r="D100" s="144"/>
      <c r="E100" s="144"/>
      <c r="F100" s="144"/>
      <c r="G100" s="144"/>
      <c r="H100" s="145"/>
      <c r="I100" s="145"/>
      <c r="J100" s="145"/>
      <c r="K100" s="144"/>
      <c r="L100" s="144"/>
      <c r="M100" s="144"/>
      <c r="N100" s="144"/>
      <c r="T100" s="144"/>
    </row>
    <row r="101" spans="1:20" ht="14.25">
      <c r="A101" s="144"/>
      <c r="B101" s="144"/>
      <c r="C101" s="144"/>
      <c r="D101" s="144"/>
      <c r="E101" s="144"/>
      <c r="F101" s="144"/>
      <c r="G101" s="144"/>
      <c r="H101" s="145"/>
      <c r="I101" s="145"/>
      <c r="J101" s="145"/>
      <c r="K101" s="144"/>
      <c r="L101" s="144"/>
      <c r="M101" s="144"/>
      <c r="N101" s="144"/>
      <c r="T101" s="144"/>
    </row>
    <row r="102" spans="1:20" ht="14.25">
      <c r="A102" s="144"/>
      <c r="B102" s="144"/>
      <c r="C102" s="144"/>
      <c r="D102" s="144"/>
      <c r="E102" s="144"/>
      <c r="F102" s="144"/>
      <c r="G102" s="144"/>
      <c r="H102" s="145"/>
      <c r="I102" s="145"/>
      <c r="J102" s="145"/>
      <c r="K102" s="144"/>
      <c r="L102" s="144"/>
      <c r="M102" s="144"/>
      <c r="N102" s="144"/>
      <c r="T102" s="144"/>
    </row>
    <row r="103" spans="1:20" ht="14.25">
      <c r="A103" s="144"/>
      <c r="B103" s="144"/>
      <c r="C103" s="144"/>
      <c r="D103" s="144"/>
      <c r="E103" s="144"/>
      <c r="F103" s="144"/>
      <c r="G103" s="144"/>
      <c r="H103" s="145"/>
      <c r="I103" s="145"/>
      <c r="J103" s="145"/>
      <c r="K103" s="144"/>
      <c r="L103" s="144"/>
      <c r="M103" s="144"/>
      <c r="N103" s="144"/>
      <c r="T103" s="144"/>
    </row>
    <row r="104" spans="1:20" ht="14.25">
      <c r="A104" s="144"/>
      <c r="B104" s="144"/>
      <c r="C104" s="144"/>
      <c r="D104" s="144"/>
      <c r="E104" s="144"/>
      <c r="F104" s="144"/>
      <c r="G104" s="144"/>
      <c r="H104" s="145"/>
      <c r="I104" s="145"/>
      <c r="J104" s="145"/>
      <c r="K104" s="144"/>
      <c r="L104" s="144"/>
      <c r="M104" s="144"/>
      <c r="N104" s="144"/>
      <c r="T104" s="144"/>
    </row>
    <row r="105" spans="1:20" ht="14.25">
      <c r="A105" s="144"/>
      <c r="B105" s="144"/>
      <c r="C105" s="144"/>
      <c r="D105" s="144"/>
      <c r="E105" s="144"/>
      <c r="F105" s="144"/>
      <c r="G105" s="144"/>
      <c r="H105" s="145"/>
      <c r="I105" s="145"/>
      <c r="J105" s="145"/>
      <c r="K105" s="144"/>
      <c r="L105" s="144"/>
      <c r="M105" s="144"/>
      <c r="N105" s="144"/>
      <c r="T105" s="144"/>
    </row>
    <row r="106" spans="1:20" ht="14.25">
      <c r="A106" s="144"/>
      <c r="B106" s="144"/>
      <c r="C106" s="144"/>
      <c r="D106" s="144"/>
      <c r="E106" s="144"/>
      <c r="F106" s="144"/>
      <c r="G106" s="144"/>
      <c r="H106" s="145"/>
      <c r="I106" s="145"/>
      <c r="J106" s="145"/>
      <c r="K106" s="144"/>
      <c r="L106" s="144"/>
      <c r="M106" s="144"/>
      <c r="N106" s="144"/>
      <c r="T106" s="144"/>
    </row>
    <row r="107" spans="1:20" ht="14.25">
      <c r="A107" s="144"/>
      <c r="B107" s="144"/>
      <c r="C107" s="144"/>
      <c r="D107" s="144"/>
      <c r="E107" s="144"/>
      <c r="F107" s="144"/>
      <c r="G107" s="144"/>
      <c r="H107" s="145"/>
      <c r="I107" s="145"/>
      <c r="J107" s="145"/>
      <c r="K107" s="144"/>
      <c r="L107" s="144"/>
      <c r="M107" s="144"/>
      <c r="N107" s="144"/>
      <c r="T107" s="144"/>
    </row>
    <row r="108" spans="1:20" ht="14.25">
      <c r="A108" s="144"/>
      <c r="B108" s="144"/>
      <c r="C108" s="144"/>
      <c r="D108" s="144"/>
      <c r="E108" s="144"/>
      <c r="F108" s="144"/>
      <c r="G108" s="144"/>
      <c r="H108" s="145"/>
      <c r="I108" s="145"/>
      <c r="J108" s="145"/>
      <c r="K108" s="144"/>
      <c r="L108" s="144"/>
      <c r="M108" s="144"/>
      <c r="N108" s="144"/>
      <c r="T108" s="144"/>
    </row>
    <row r="109" spans="1:20" ht="14.25">
      <c r="A109" s="144"/>
      <c r="B109" s="144"/>
      <c r="C109" s="144"/>
      <c r="D109" s="144"/>
      <c r="E109" s="144"/>
      <c r="F109" s="144"/>
      <c r="G109" s="144"/>
      <c r="H109" s="145"/>
      <c r="I109" s="145"/>
      <c r="J109" s="145"/>
      <c r="K109" s="144"/>
      <c r="L109" s="144"/>
      <c r="M109" s="144"/>
      <c r="N109" s="144"/>
      <c r="T109" s="144"/>
    </row>
    <row r="110" spans="1:20" ht="14.25">
      <c r="A110" s="144"/>
      <c r="B110" s="144"/>
      <c r="C110" s="144"/>
      <c r="D110" s="144"/>
      <c r="E110" s="144"/>
      <c r="F110" s="144"/>
      <c r="G110" s="144"/>
      <c r="H110" s="145"/>
      <c r="I110" s="145"/>
      <c r="J110" s="145"/>
      <c r="K110" s="144"/>
      <c r="L110" s="144"/>
      <c r="M110" s="144"/>
      <c r="N110" s="144"/>
      <c r="T110" s="144"/>
    </row>
    <row r="111" spans="1:20" ht="14.25">
      <c r="A111" s="144"/>
      <c r="B111" s="144"/>
      <c r="C111" s="144"/>
      <c r="D111" s="144"/>
      <c r="E111" s="144"/>
      <c r="F111" s="144"/>
      <c r="G111" s="144"/>
      <c r="H111" s="145"/>
      <c r="I111" s="145"/>
      <c r="J111" s="145"/>
      <c r="K111" s="144"/>
      <c r="L111" s="144"/>
      <c r="M111" s="144"/>
      <c r="N111" s="144"/>
      <c r="T111" s="144"/>
    </row>
    <row r="112" spans="1:20" ht="14.25">
      <c r="A112" s="144"/>
      <c r="B112" s="144"/>
      <c r="C112" s="144"/>
      <c r="D112" s="144"/>
      <c r="E112" s="144"/>
      <c r="F112" s="144"/>
      <c r="G112" s="144"/>
      <c r="H112" s="145"/>
      <c r="I112" s="145"/>
      <c r="J112" s="145"/>
      <c r="K112" s="144"/>
      <c r="L112" s="144"/>
      <c r="M112" s="144"/>
      <c r="N112" s="144"/>
      <c r="T112" s="144"/>
    </row>
  </sheetData>
  <sheetProtection/>
  <mergeCells count="111">
    <mergeCell ref="F19:F20"/>
    <mergeCell ref="K27:T27"/>
    <mergeCell ref="F21:F27"/>
    <mergeCell ref="G25:G26"/>
    <mergeCell ref="H21:H24"/>
    <mergeCell ref="I21:I24"/>
    <mergeCell ref="G21:G24"/>
    <mergeCell ref="J25:J26"/>
    <mergeCell ref="K20:T20"/>
    <mergeCell ref="A32:A34"/>
    <mergeCell ref="C37:C39"/>
    <mergeCell ref="A35:A36"/>
    <mergeCell ref="B35:B36"/>
    <mergeCell ref="C35:C36"/>
    <mergeCell ref="D35:D36"/>
    <mergeCell ref="C42:C43"/>
    <mergeCell ref="K37:K38"/>
    <mergeCell ref="D42:D43"/>
    <mergeCell ref="D44:G44"/>
    <mergeCell ref="A37:A39"/>
    <mergeCell ref="B37:B39"/>
    <mergeCell ref="D37:D39"/>
    <mergeCell ref="E37:E39"/>
    <mergeCell ref="F42:F43"/>
    <mergeCell ref="K40:T40"/>
    <mergeCell ref="B45:G45"/>
    <mergeCell ref="A46:G46"/>
    <mergeCell ref="K45:T45"/>
    <mergeCell ref="K46:T46"/>
    <mergeCell ref="F37:F39"/>
    <mergeCell ref="A42:A43"/>
    <mergeCell ref="B42:B43"/>
    <mergeCell ref="K43:T43"/>
    <mergeCell ref="K44:T44"/>
    <mergeCell ref="E42:E43"/>
    <mergeCell ref="E35:E36"/>
    <mergeCell ref="F35:F36"/>
    <mergeCell ref="A30:A31"/>
    <mergeCell ref="B30:B31"/>
    <mergeCell ref="C30:C31"/>
    <mergeCell ref="D30:D31"/>
    <mergeCell ref="E30:E31"/>
    <mergeCell ref="B32:B34"/>
    <mergeCell ref="C32:C34"/>
    <mergeCell ref="D32:D34"/>
    <mergeCell ref="A21:A27"/>
    <mergeCell ref="B21:B27"/>
    <mergeCell ref="C21:C27"/>
    <mergeCell ref="F15:F16"/>
    <mergeCell ref="J21:J24"/>
    <mergeCell ref="F32:F34"/>
    <mergeCell ref="H25:H26"/>
    <mergeCell ref="I25:I26"/>
    <mergeCell ref="D28:G28"/>
    <mergeCell ref="D29:T29"/>
    <mergeCell ref="B15:B16"/>
    <mergeCell ref="C15:C16"/>
    <mergeCell ref="D13:D14"/>
    <mergeCell ref="E32:E34"/>
    <mergeCell ref="D15:D16"/>
    <mergeCell ref="E15:E16"/>
    <mergeCell ref="D21:D27"/>
    <mergeCell ref="D19:D20"/>
    <mergeCell ref="E19:E20"/>
    <mergeCell ref="F8:F10"/>
    <mergeCell ref="G8:G10"/>
    <mergeCell ref="B11:T11"/>
    <mergeCell ref="T32:T33"/>
    <mergeCell ref="A19:A20"/>
    <mergeCell ref="B19:B20"/>
    <mergeCell ref="C19:C20"/>
    <mergeCell ref="A13:A14"/>
    <mergeCell ref="B13:B14"/>
    <mergeCell ref="A15:A16"/>
    <mergeCell ref="A8:A10"/>
    <mergeCell ref="B8:B10"/>
    <mergeCell ref="C8:C10"/>
    <mergeCell ref="D8:D10"/>
    <mergeCell ref="E8:E10"/>
    <mergeCell ref="E13:E14"/>
    <mergeCell ref="C13:C14"/>
    <mergeCell ref="E5:N5"/>
    <mergeCell ref="E6:N6"/>
    <mergeCell ref="F13:F14"/>
    <mergeCell ref="H8:J8"/>
    <mergeCell ref="K8:M8"/>
    <mergeCell ref="N8:N10"/>
    <mergeCell ref="H9:H10"/>
    <mergeCell ref="I9:I10"/>
    <mergeCell ref="J9:J10"/>
    <mergeCell ref="D12:T12"/>
    <mergeCell ref="K36:T36"/>
    <mergeCell ref="K39:T39"/>
    <mergeCell ref="K16:T16"/>
    <mergeCell ref="K28:T28"/>
    <mergeCell ref="L9:L10"/>
    <mergeCell ref="M9:M10"/>
    <mergeCell ref="K14:T14"/>
    <mergeCell ref="T8:T10"/>
    <mergeCell ref="T37:T38"/>
    <mergeCell ref="K9:K10"/>
    <mergeCell ref="E41:T41"/>
    <mergeCell ref="L37:L38"/>
    <mergeCell ref="F30:F31"/>
    <mergeCell ref="E40:G40"/>
    <mergeCell ref="E21:E27"/>
    <mergeCell ref="T23:T25"/>
    <mergeCell ref="K34:T34"/>
    <mergeCell ref="K31:T31"/>
    <mergeCell ref="M37:M38"/>
    <mergeCell ref="N37:N38"/>
  </mergeCells>
  <printOptions/>
  <pageMargins left="0.2362204724409449" right="0.03937007874015748" top="0.35433070866141736" bottom="0.35433070866141736" header="0.31496062992125984"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U113"/>
  <sheetViews>
    <sheetView zoomScale="91" zoomScaleNormal="91" zoomScalePageLayoutView="0" workbookViewId="0" topLeftCell="A1">
      <pane xSplit="1" topLeftCell="C1" activePane="topRight" state="frozen"/>
      <selection pane="topLeft" activeCell="A1" sqref="A1"/>
      <selection pane="topRight" activeCell="Z11" sqref="Z11"/>
    </sheetView>
  </sheetViews>
  <sheetFormatPr defaultColWidth="9.140625" defaultRowHeight="12.75"/>
  <cols>
    <col min="1" max="1" width="4.57421875" style="0" customWidth="1"/>
    <col min="2" max="2" width="5.140625" style="0" customWidth="1"/>
    <col min="3" max="3" width="5.421875" style="0" customWidth="1"/>
    <col min="4" max="4" width="18.28125" style="0" customWidth="1"/>
    <col min="5" max="5" width="11.28125" style="0" customWidth="1"/>
    <col min="6" max="6" width="9.57421875" style="0" customWidth="1"/>
    <col min="7" max="7" width="9.8515625" style="24" customWidth="1"/>
    <col min="8" max="8" width="9.421875" style="24" customWidth="1"/>
    <col min="9" max="9" width="10.7109375" style="24" customWidth="1"/>
    <col min="10" max="10" width="18.28125" style="136" customWidth="1"/>
    <col min="11" max="11" width="10.00390625" style="0" customWidth="1"/>
    <col min="12" max="12" width="12.00390625" style="0" customWidth="1"/>
    <col min="13" max="13" width="22.7109375" style="0" customWidth="1"/>
    <col min="14" max="14" width="30.421875" style="0" customWidth="1"/>
    <col min="15" max="17" width="0" style="0" hidden="1" customWidth="1"/>
    <col min="18" max="18" width="14.8515625" style="0" hidden="1" customWidth="1"/>
    <col min="19" max="19" width="0" style="0" hidden="1" customWidth="1"/>
    <col min="22" max="22" width="10.140625" style="0" customWidth="1"/>
  </cols>
  <sheetData>
    <row r="1" spans="1:20" ht="13.5" customHeight="1">
      <c r="A1" s="1"/>
      <c r="B1" s="1"/>
      <c r="C1" s="1"/>
      <c r="D1" s="1"/>
      <c r="E1" s="1"/>
      <c r="F1" s="1"/>
      <c r="G1" s="22"/>
      <c r="H1" s="22"/>
      <c r="I1" s="22"/>
      <c r="J1" s="1"/>
      <c r="K1" s="1"/>
      <c r="L1" s="3568"/>
      <c r="M1" s="3568"/>
      <c r="N1" s="3568" t="s">
        <v>1717</v>
      </c>
      <c r="O1" s="2"/>
      <c r="P1" s="2"/>
      <c r="Q1" s="2"/>
      <c r="R1" s="2"/>
      <c r="S1" s="2"/>
      <c r="T1" s="2"/>
    </row>
    <row r="2" spans="1:20" ht="16.5" customHeight="1">
      <c r="A2" s="1"/>
      <c r="B2" s="1"/>
      <c r="C2" s="1"/>
      <c r="D2" s="1"/>
      <c r="E2" s="1"/>
      <c r="F2" s="1"/>
      <c r="G2" s="22"/>
      <c r="H2" s="22"/>
      <c r="I2" s="22"/>
      <c r="J2" s="1"/>
      <c r="K2" s="1"/>
      <c r="L2" s="1745"/>
      <c r="M2" s="1745"/>
      <c r="N2" s="1745" t="s">
        <v>1718</v>
      </c>
      <c r="O2" s="2"/>
      <c r="P2" s="2"/>
      <c r="Q2" s="2"/>
      <c r="R2" s="2"/>
      <c r="S2" s="2"/>
      <c r="T2" s="2"/>
    </row>
    <row r="3" spans="1:20" ht="16.5" customHeight="1">
      <c r="A3" s="1"/>
      <c r="B3" s="1"/>
      <c r="C3" s="1"/>
      <c r="D3" s="1"/>
      <c r="E3" s="1"/>
      <c r="F3" s="1"/>
      <c r="G3" s="22"/>
      <c r="H3" s="22"/>
      <c r="I3" s="22"/>
      <c r="J3" s="1"/>
      <c r="K3" s="1"/>
      <c r="L3" s="1745"/>
      <c r="M3" s="1745"/>
      <c r="N3" s="1745" t="s">
        <v>1721</v>
      </c>
      <c r="O3" s="2"/>
      <c r="P3" s="2"/>
      <c r="Q3" s="2"/>
      <c r="R3" s="2"/>
      <c r="S3" s="2"/>
      <c r="T3" s="2"/>
    </row>
    <row r="4" spans="1:20" ht="13.5" customHeight="1">
      <c r="A4" s="1"/>
      <c r="B4" s="1"/>
      <c r="C4" s="1"/>
      <c r="D4" s="1"/>
      <c r="E4" s="1"/>
      <c r="F4" s="1"/>
      <c r="G4" s="22"/>
      <c r="H4" s="22"/>
      <c r="I4" s="22"/>
      <c r="J4" s="1"/>
      <c r="K4" s="1"/>
      <c r="L4" s="1745"/>
      <c r="M4" s="1745"/>
      <c r="N4" s="1745" t="s">
        <v>1723</v>
      </c>
      <c r="O4" s="2"/>
      <c r="P4" s="2"/>
      <c r="Q4" s="2"/>
      <c r="R4" s="2"/>
      <c r="S4" s="2"/>
      <c r="T4" s="2"/>
    </row>
    <row r="5" spans="1:21" ht="22.5" customHeight="1">
      <c r="A5" s="1"/>
      <c r="B5" s="1"/>
      <c r="C5" s="1"/>
      <c r="D5" s="1860" t="s">
        <v>779</v>
      </c>
      <c r="E5" s="1860"/>
      <c r="F5" s="1860"/>
      <c r="G5" s="1860"/>
      <c r="H5" s="1860"/>
      <c r="I5" s="1860"/>
      <c r="J5" s="1860"/>
      <c r="K5" s="1860"/>
      <c r="L5" s="1860"/>
      <c r="M5" s="1860"/>
      <c r="N5" s="1860"/>
      <c r="O5" s="2"/>
      <c r="P5" s="2"/>
      <c r="Q5" s="2"/>
      <c r="R5" s="2"/>
      <c r="S5" s="2"/>
      <c r="T5" s="2"/>
      <c r="U5" s="2"/>
    </row>
    <row r="6" spans="1:21" ht="22.5" customHeight="1">
      <c r="A6" s="1"/>
      <c r="B6" s="1"/>
      <c r="C6" s="1"/>
      <c r="D6" s="1860" t="s">
        <v>780</v>
      </c>
      <c r="E6" s="1860"/>
      <c r="F6" s="1860"/>
      <c r="G6" s="1860"/>
      <c r="H6" s="1860"/>
      <c r="I6" s="1860"/>
      <c r="J6" s="1860"/>
      <c r="K6" s="1860"/>
      <c r="L6" s="1860"/>
      <c r="M6" s="1860"/>
      <c r="N6" s="1860"/>
      <c r="O6" s="2"/>
      <c r="P6" s="2"/>
      <c r="Q6" s="2"/>
      <c r="R6" s="2"/>
      <c r="S6" s="2"/>
      <c r="T6" s="2"/>
      <c r="U6" s="2"/>
    </row>
    <row r="7" spans="1:21" ht="6" customHeight="1">
      <c r="A7" s="1"/>
      <c r="B7" s="1"/>
      <c r="C7" s="1"/>
      <c r="D7" s="1"/>
      <c r="E7" s="1"/>
      <c r="F7" s="1"/>
      <c r="G7" s="22"/>
      <c r="H7" s="22"/>
      <c r="I7" s="22"/>
      <c r="J7" s="1"/>
      <c r="K7" s="1"/>
      <c r="L7" s="1"/>
      <c r="M7" s="1"/>
      <c r="N7" s="1"/>
      <c r="O7" s="2"/>
      <c r="P7" s="2"/>
      <c r="Q7" s="2"/>
      <c r="R7" s="2"/>
      <c r="S7" s="2"/>
      <c r="T7" s="2"/>
      <c r="U7" s="2"/>
    </row>
    <row r="8" spans="1:14" ht="21.75" customHeight="1">
      <c r="A8" s="2166" t="s">
        <v>0</v>
      </c>
      <c r="B8" s="2168" t="s">
        <v>1</v>
      </c>
      <c r="C8" s="2166" t="s">
        <v>2</v>
      </c>
      <c r="D8" s="2171" t="s">
        <v>3</v>
      </c>
      <c r="E8" s="2166" t="s">
        <v>4</v>
      </c>
      <c r="F8" s="2166" t="s">
        <v>5</v>
      </c>
      <c r="G8" s="2775" t="s">
        <v>450</v>
      </c>
      <c r="H8" s="2775"/>
      <c r="I8" s="2775"/>
      <c r="J8" s="2173" t="s">
        <v>6</v>
      </c>
      <c r="K8" s="2173"/>
      <c r="L8" s="2173"/>
      <c r="M8" s="2172" t="s">
        <v>582</v>
      </c>
      <c r="N8" s="2171" t="s">
        <v>7</v>
      </c>
    </row>
    <row r="9" spans="1:14" ht="12.75" customHeight="1">
      <c r="A9" s="2166"/>
      <c r="B9" s="2168"/>
      <c r="C9" s="2168"/>
      <c r="D9" s="2171"/>
      <c r="E9" s="2166"/>
      <c r="F9" s="2166"/>
      <c r="G9" s="2771" t="s">
        <v>667</v>
      </c>
      <c r="H9" s="2771" t="s">
        <v>668</v>
      </c>
      <c r="I9" s="2771" t="s">
        <v>669</v>
      </c>
      <c r="J9" s="2171" t="s">
        <v>8</v>
      </c>
      <c r="K9" s="2174" t="s">
        <v>9</v>
      </c>
      <c r="L9" s="2174" t="s">
        <v>10</v>
      </c>
      <c r="M9" s="2467"/>
      <c r="N9" s="2171"/>
    </row>
    <row r="10" spans="1:14" ht="140.25" customHeight="1">
      <c r="A10" s="2166"/>
      <c r="B10" s="2168"/>
      <c r="C10" s="2168"/>
      <c r="D10" s="2171"/>
      <c r="E10" s="2166"/>
      <c r="F10" s="2166"/>
      <c r="G10" s="2771"/>
      <c r="H10" s="2771"/>
      <c r="I10" s="2771"/>
      <c r="J10" s="2171"/>
      <c r="K10" s="2173"/>
      <c r="L10" s="2173"/>
      <c r="M10" s="2776"/>
      <c r="N10" s="2171"/>
    </row>
    <row r="11" spans="1:14" s="43" customFormat="1" ht="22.5" customHeight="1">
      <c r="A11" s="1228" t="s">
        <v>11</v>
      </c>
      <c r="B11" s="2779" t="s">
        <v>50</v>
      </c>
      <c r="C11" s="2779"/>
      <c r="D11" s="2779"/>
      <c r="E11" s="2779"/>
      <c r="F11" s="2779"/>
      <c r="G11" s="2779"/>
      <c r="H11" s="2779"/>
      <c r="I11" s="2779"/>
      <c r="J11" s="2779"/>
      <c r="K11" s="2779"/>
      <c r="L11" s="2779"/>
      <c r="M11" s="2779"/>
      <c r="N11" s="2779"/>
    </row>
    <row r="12" spans="1:14" s="43" customFormat="1" ht="22.5" customHeight="1">
      <c r="A12" s="1228" t="s">
        <v>11</v>
      </c>
      <c r="B12" s="939" t="s">
        <v>11</v>
      </c>
      <c r="C12" s="2780" t="s">
        <v>51</v>
      </c>
      <c r="D12" s="2780"/>
      <c r="E12" s="2780"/>
      <c r="F12" s="2780"/>
      <c r="G12" s="2780"/>
      <c r="H12" s="2780"/>
      <c r="I12" s="2780"/>
      <c r="J12" s="2780"/>
      <c r="K12" s="2780"/>
      <c r="L12" s="2780"/>
      <c r="M12" s="2780"/>
      <c r="N12" s="2780"/>
    </row>
    <row r="13" spans="1:15" ht="56.25" customHeight="1">
      <c r="A13" s="2777" t="s">
        <v>11</v>
      </c>
      <c r="B13" s="2781" t="s">
        <v>11</v>
      </c>
      <c r="C13" s="2774" t="s">
        <v>11</v>
      </c>
      <c r="D13" s="2772" t="s">
        <v>583</v>
      </c>
      <c r="E13" s="2773" t="s">
        <v>524</v>
      </c>
      <c r="F13" s="2774" t="s">
        <v>15</v>
      </c>
      <c r="G13" s="2778">
        <v>21.5</v>
      </c>
      <c r="H13" s="2778">
        <v>25.3</v>
      </c>
      <c r="I13" s="2778">
        <v>25.3</v>
      </c>
      <c r="J13" s="1231" t="s">
        <v>804</v>
      </c>
      <c r="K13" s="1232">
        <v>145</v>
      </c>
      <c r="L13" s="602">
        <v>147</v>
      </c>
      <c r="M13" s="1233"/>
      <c r="N13" s="1234"/>
      <c r="O13" t="s">
        <v>47</v>
      </c>
    </row>
    <row r="14" spans="1:14" ht="74.25" customHeight="1">
      <c r="A14" s="2777"/>
      <c r="B14" s="2781"/>
      <c r="C14" s="2774"/>
      <c r="D14" s="2772"/>
      <c r="E14" s="2773"/>
      <c r="F14" s="2774"/>
      <c r="G14" s="2778"/>
      <c r="H14" s="2778"/>
      <c r="I14" s="2778"/>
      <c r="J14" s="1231" t="s">
        <v>805</v>
      </c>
      <c r="K14" s="1233">
        <v>22200</v>
      </c>
      <c r="L14" s="602">
        <v>22510</v>
      </c>
      <c r="M14" s="1233"/>
      <c r="N14" s="1234"/>
    </row>
    <row r="15" spans="1:14" ht="28.5" customHeight="1">
      <c r="A15" s="2777"/>
      <c r="B15" s="2781"/>
      <c r="C15" s="2774"/>
      <c r="D15" s="2772"/>
      <c r="E15" s="2773"/>
      <c r="F15" s="2774"/>
      <c r="G15" s="2778"/>
      <c r="H15" s="2778"/>
      <c r="I15" s="2778"/>
      <c r="J15" s="1231" t="s">
        <v>806</v>
      </c>
      <c r="K15" s="1233">
        <v>36</v>
      </c>
      <c r="L15" s="603">
        <v>35</v>
      </c>
      <c r="M15" s="1233"/>
      <c r="N15" s="1234"/>
    </row>
    <row r="16" spans="1:14" ht="52.5" customHeight="1">
      <c r="A16" s="2777"/>
      <c r="B16" s="2781"/>
      <c r="C16" s="2774"/>
      <c r="D16" s="2772"/>
      <c r="E16" s="2773"/>
      <c r="F16" s="2774"/>
      <c r="G16" s="2778"/>
      <c r="H16" s="2778"/>
      <c r="I16" s="2778"/>
      <c r="J16" s="1231" t="s">
        <v>807</v>
      </c>
      <c r="K16" s="1235">
        <v>2325</v>
      </c>
      <c r="L16" s="603">
        <v>2260</v>
      </c>
      <c r="M16" s="1233"/>
      <c r="N16" s="1234"/>
    </row>
    <row r="17" spans="1:14" ht="21.75" customHeight="1">
      <c r="A17" s="2777"/>
      <c r="B17" s="2781"/>
      <c r="C17" s="2774"/>
      <c r="D17" s="2772"/>
      <c r="E17" s="2773"/>
      <c r="F17" s="1236" t="s">
        <v>16</v>
      </c>
      <c r="G17" s="1236">
        <f>SUM(G13)</f>
        <v>21.5</v>
      </c>
      <c r="H17" s="1236">
        <f>SUM(H13)</f>
        <v>25.3</v>
      </c>
      <c r="I17" s="1236">
        <f>SUM(I13)</f>
        <v>25.3</v>
      </c>
      <c r="J17" s="2786"/>
      <c r="K17" s="2786"/>
      <c r="L17" s="2786"/>
      <c r="M17" s="2786"/>
      <c r="N17" s="2786"/>
    </row>
    <row r="18" spans="1:15" ht="22.5" customHeight="1">
      <c r="A18" s="2777" t="s">
        <v>11</v>
      </c>
      <c r="B18" s="2781" t="s">
        <v>11</v>
      </c>
      <c r="C18" s="2774" t="s">
        <v>34</v>
      </c>
      <c r="D18" s="2772" t="s">
        <v>52</v>
      </c>
      <c r="E18" s="2773" t="s">
        <v>525</v>
      </c>
      <c r="F18" s="2774" t="s">
        <v>15</v>
      </c>
      <c r="G18" s="2778">
        <v>47</v>
      </c>
      <c r="H18" s="2778">
        <v>47</v>
      </c>
      <c r="I18" s="2778">
        <v>47</v>
      </c>
      <c r="J18" s="2782" t="s">
        <v>526</v>
      </c>
      <c r="K18" s="2784">
        <v>2500</v>
      </c>
      <c r="L18" s="2852">
        <v>2482</v>
      </c>
      <c r="M18" s="2784"/>
      <c r="N18" s="2784"/>
      <c r="O18" t="s">
        <v>47</v>
      </c>
    </row>
    <row r="19" spans="1:14" ht="29.25" customHeight="1">
      <c r="A19" s="2777"/>
      <c r="B19" s="2781"/>
      <c r="C19" s="2774"/>
      <c r="D19" s="2772"/>
      <c r="E19" s="2773"/>
      <c r="F19" s="2774"/>
      <c r="G19" s="2778"/>
      <c r="H19" s="2778"/>
      <c r="I19" s="2778"/>
      <c r="J19" s="2783"/>
      <c r="K19" s="2785"/>
      <c r="L19" s="2853"/>
      <c r="M19" s="2785"/>
      <c r="N19" s="2785"/>
    </row>
    <row r="20" spans="1:14" ht="47.25" customHeight="1">
      <c r="A20" s="2777"/>
      <c r="B20" s="2781"/>
      <c r="C20" s="2774"/>
      <c r="D20" s="2772"/>
      <c r="E20" s="2773"/>
      <c r="F20" s="2774"/>
      <c r="G20" s="2778"/>
      <c r="H20" s="2778"/>
      <c r="I20" s="2778"/>
      <c r="J20" s="1231" t="s">
        <v>527</v>
      </c>
      <c r="K20" s="1237">
        <v>700</v>
      </c>
      <c r="L20" s="1238">
        <v>695</v>
      </c>
      <c r="M20" s="1239"/>
      <c r="N20" s="1240"/>
    </row>
    <row r="21" spans="1:14" ht="31.5" customHeight="1">
      <c r="A21" s="2777"/>
      <c r="B21" s="2781"/>
      <c r="C21" s="2774"/>
      <c r="D21" s="2772"/>
      <c r="E21" s="2773"/>
      <c r="F21" s="1236" t="s">
        <v>16</v>
      </c>
      <c r="G21" s="1236">
        <f>SUM(G18)</f>
        <v>47</v>
      </c>
      <c r="H21" s="1236">
        <f>SUM(H18)</f>
        <v>47</v>
      </c>
      <c r="I21" s="1236">
        <f>SUM(I18)</f>
        <v>47</v>
      </c>
      <c r="J21" s="2786"/>
      <c r="K21" s="2786"/>
      <c r="L21" s="2786"/>
      <c r="M21" s="2786"/>
      <c r="N21" s="2786"/>
    </row>
    <row r="22" spans="1:15" ht="69.75" customHeight="1">
      <c r="A22" s="2777" t="s">
        <v>11</v>
      </c>
      <c r="B22" s="2781" t="s">
        <v>11</v>
      </c>
      <c r="C22" s="2774" t="s">
        <v>19</v>
      </c>
      <c r="D22" s="2772" t="s">
        <v>53</v>
      </c>
      <c r="E22" s="2787" t="s">
        <v>584</v>
      </c>
      <c r="F22" s="2774" t="s">
        <v>15</v>
      </c>
      <c r="G22" s="2778">
        <v>35.5</v>
      </c>
      <c r="H22" s="2778">
        <v>51.5</v>
      </c>
      <c r="I22" s="2778">
        <v>51.5</v>
      </c>
      <c r="J22" s="1241" t="s">
        <v>808</v>
      </c>
      <c r="K22" s="1242">
        <v>27</v>
      </c>
      <c r="L22" s="1243">
        <v>28</v>
      </c>
      <c r="M22" s="1023"/>
      <c r="N22" s="629"/>
      <c r="O22" t="s">
        <v>47</v>
      </c>
    </row>
    <row r="23" spans="1:20" ht="66" customHeight="1">
      <c r="A23" s="2777"/>
      <c r="B23" s="2781"/>
      <c r="C23" s="2774"/>
      <c r="D23" s="2772"/>
      <c r="E23" s="2787"/>
      <c r="F23" s="2774"/>
      <c r="G23" s="2778"/>
      <c r="H23" s="2778"/>
      <c r="I23" s="2778"/>
      <c r="J23" s="1241" t="s">
        <v>809</v>
      </c>
      <c r="K23" s="1242">
        <v>104</v>
      </c>
      <c r="L23" s="1244">
        <v>101</v>
      </c>
      <c r="M23" s="1023"/>
      <c r="N23" s="629"/>
      <c r="T23">
        <v>1</v>
      </c>
    </row>
    <row r="24" spans="1:14" ht="50.25" customHeight="1">
      <c r="A24" s="2777"/>
      <c r="B24" s="2781"/>
      <c r="C24" s="2774"/>
      <c r="D24" s="2772"/>
      <c r="E24" s="2787"/>
      <c r="F24" s="2774"/>
      <c r="G24" s="2778"/>
      <c r="H24" s="2778"/>
      <c r="I24" s="2778"/>
      <c r="J24" s="1241" t="s">
        <v>810</v>
      </c>
      <c r="K24" s="1242">
        <v>50</v>
      </c>
      <c r="L24" s="1243">
        <v>51</v>
      </c>
      <c r="M24" s="1023"/>
      <c r="N24" s="629"/>
    </row>
    <row r="25" spans="1:14" ht="36" customHeight="1">
      <c r="A25" s="2777"/>
      <c r="B25" s="2781"/>
      <c r="C25" s="2774"/>
      <c r="D25" s="2772"/>
      <c r="E25" s="2787"/>
      <c r="F25" s="1229" t="s">
        <v>502</v>
      </c>
      <c r="G25" s="1230"/>
      <c r="H25" s="1230">
        <v>18</v>
      </c>
      <c r="I25" s="1230">
        <v>18</v>
      </c>
      <c r="J25" s="1245"/>
      <c r="K25" s="1242"/>
      <c r="L25" s="1023"/>
      <c r="M25" s="1023"/>
      <c r="N25" s="629"/>
    </row>
    <row r="26" spans="1:14" ht="35.25" customHeight="1">
      <c r="A26" s="2777"/>
      <c r="B26" s="2781"/>
      <c r="C26" s="2774"/>
      <c r="D26" s="2772"/>
      <c r="E26" s="2787"/>
      <c r="F26" s="1246" t="s">
        <v>16</v>
      </c>
      <c r="G26" s="1246">
        <f>SUM(G22:G25)</f>
        <v>35.5</v>
      </c>
      <c r="H26" s="1246">
        <f>SUM(H22:H25)</f>
        <v>69.5</v>
      </c>
      <c r="I26" s="1246">
        <f>SUM(I22:I25)</f>
        <v>69.5</v>
      </c>
      <c r="J26" s="2790"/>
      <c r="K26" s="2790"/>
      <c r="L26" s="2790"/>
      <c r="M26" s="2790"/>
      <c r="N26" s="2790"/>
    </row>
    <row r="27" spans="1:15" ht="60">
      <c r="A27" s="2777" t="s">
        <v>11</v>
      </c>
      <c r="B27" s="2781" t="s">
        <v>11</v>
      </c>
      <c r="C27" s="2791" t="s">
        <v>21</v>
      </c>
      <c r="D27" s="2772" t="s">
        <v>528</v>
      </c>
      <c r="E27" s="2773" t="s">
        <v>585</v>
      </c>
      <c r="F27" s="2778" t="s">
        <v>15</v>
      </c>
      <c r="G27" s="2778">
        <v>1</v>
      </c>
      <c r="H27" s="2778"/>
      <c r="I27" s="2778"/>
      <c r="J27" s="648" t="s">
        <v>529</v>
      </c>
      <c r="K27" s="1242">
        <v>5</v>
      </c>
      <c r="L27" s="1244">
        <v>4</v>
      </c>
      <c r="M27" s="1023"/>
      <c r="N27" s="629"/>
      <c r="O27" t="s">
        <v>47</v>
      </c>
    </row>
    <row r="28" spans="1:14" ht="50.25" customHeight="1">
      <c r="A28" s="2777"/>
      <c r="B28" s="2781"/>
      <c r="C28" s="2791"/>
      <c r="D28" s="2772"/>
      <c r="E28" s="2773"/>
      <c r="F28" s="2778"/>
      <c r="G28" s="2778"/>
      <c r="H28" s="2778"/>
      <c r="I28" s="2778"/>
      <c r="J28" s="764" t="s">
        <v>530</v>
      </c>
      <c r="K28" s="1242">
        <v>300</v>
      </c>
      <c r="L28" s="1244">
        <v>280</v>
      </c>
      <c r="M28" s="1023"/>
      <c r="N28" s="629"/>
    </row>
    <row r="29" spans="1:14" ht="42" customHeight="1">
      <c r="A29" s="2777"/>
      <c r="B29" s="2781"/>
      <c r="C29" s="2791"/>
      <c r="D29" s="2772"/>
      <c r="E29" s="2773"/>
      <c r="F29" s="1246" t="s">
        <v>16</v>
      </c>
      <c r="G29" s="1246">
        <f>SUM(G27:G27)</f>
        <v>1</v>
      </c>
      <c r="H29" s="1246">
        <f>SUM(H27:H27)</f>
        <v>0</v>
      </c>
      <c r="I29" s="1246">
        <f>SUM(I27:I27)</f>
        <v>0</v>
      </c>
      <c r="J29" s="2790"/>
      <c r="K29" s="2790"/>
      <c r="L29" s="2790"/>
      <c r="M29" s="2790"/>
      <c r="N29" s="2790"/>
    </row>
    <row r="30" spans="1:14" s="43" customFormat="1" ht="24.75" customHeight="1">
      <c r="A30" s="651" t="s">
        <v>11</v>
      </c>
      <c r="B30" s="652" t="s">
        <v>11</v>
      </c>
      <c r="C30" s="2788" t="s">
        <v>27</v>
      </c>
      <c r="D30" s="2788"/>
      <c r="E30" s="2788"/>
      <c r="F30" s="2788"/>
      <c r="G30" s="1247">
        <f>SUM(G17+G21+G26+G29)</f>
        <v>105</v>
      </c>
      <c r="H30" s="1247">
        <f>SUM(H17+H21+H26+H29)</f>
        <v>141.8</v>
      </c>
      <c r="I30" s="1247">
        <f>SUM(I17+I21+I26+I29)</f>
        <v>141.8</v>
      </c>
      <c r="J30" s="2789"/>
      <c r="K30" s="2789"/>
      <c r="L30" s="2789"/>
      <c r="M30" s="2789"/>
      <c r="N30" s="2789"/>
    </row>
    <row r="31" spans="1:14" s="92" customFormat="1" ht="24.75" customHeight="1">
      <c r="A31" s="651" t="s">
        <v>11</v>
      </c>
      <c r="B31" s="652" t="s">
        <v>19</v>
      </c>
      <c r="C31" s="2854" t="s">
        <v>55</v>
      </c>
      <c r="D31" s="2854"/>
      <c r="E31" s="2854"/>
      <c r="F31" s="2854"/>
      <c r="G31" s="2854"/>
      <c r="H31" s="2854"/>
      <c r="I31" s="2854"/>
      <c r="J31" s="2854"/>
      <c r="K31" s="2854"/>
      <c r="L31" s="2854"/>
      <c r="M31" s="2854"/>
      <c r="N31" s="2854"/>
    </row>
    <row r="32" spans="1:15" ht="72" customHeight="1">
      <c r="A32" s="2777" t="s">
        <v>11</v>
      </c>
      <c r="B32" s="2781" t="s">
        <v>19</v>
      </c>
      <c r="C32" s="2792" t="s">
        <v>11</v>
      </c>
      <c r="D32" s="2118" t="s">
        <v>56</v>
      </c>
      <c r="E32" s="2115" t="s">
        <v>531</v>
      </c>
      <c r="F32" s="1249" t="s">
        <v>15</v>
      </c>
      <c r="G32" s="727">
        <v>28.6</v>
      </c>
      <c r="H32" s="727">
        <v>27.9</v>
      </c>
      <c r="I32" s="727">
        <v>27.9</v>
      </c>
      <c r="J32" s="1250" t="s">
        <v>586</v>
      </c>
      <c r="K32" s="630">
        <v>10</v>
      </c>
      <c r="L32" s="721">
        <v>10</v>
      </c>
      <c r="M32" s="630"/>
      <c r="N32" s="1251"/>
      <c r="O32" t="s">
        <v>47</v>
      </c>
    </row>
    <row r="33" spans="1:14" ht="20.25" customHeight="1">
      <c r="A33" s="2777"/>
      <c r="B33" s="2781"/>
      <c r="C33" s="2792"/>
      <c r="D33" s="2118"/>
      <c r="E33" s="2115"/>
      <c r="F33" s="1252" t="s">
        <v>16</v>
      </c>
      <c r="G33" s="1253">
        <f>SUM(G32)</f>
        <v>28.6</v>
      </c>
      <c r="H33" s="1253">
        <f>SUM(H32)</f>
        <v>27.9</v>
      </c>
      <c r="I33" s="1253">
        <f>SUM(I32)</f>
        <v>27.9</v>
      </c>
      <c r="J33" s="2343"/>
      <c r="K33" s="2343"/>
      <c r="L33" s="2343"/>
      <c r="M33" s="2343"/>
      <c r="N33" s="2343"/>
    </row>
    <row r="34" spans="1:20" s="136" customFormat="1" ht="155.25" customHeight="1">
      <c r="A34" s="2794" t="s">
        <v>11</v>
      </c>
      <c r="B34" s="2795" t="s">
        <v>19</v>
      </c>
      <c r="C34" s="2796" t="s">
        <v>34</v>
      </c>
      <c r="D34" s="2797" t="s">
        <v>57</v>
      </c>
      <c r="E34" s="2798" t="s">
        <v>531</v>
      </c>
      <c r="F34" s="2799" t="s">
        <v>15</v>
      </c>
      <c r="G34" s="2793">
        <v>20</v>
      </c>
      <c r="H34" s="2793">
        <v>20</v>
      </c>
      <c r="I34" s="2793">
        <v>20</v>
      </c>
      <c r="J34" s="1254" t="s">
        <v>812</v>
      </c>
      <c r="K34" s="1255">
        <v>1.5</v>
      </c>
      <c r="L34" s="1256">
        <v>1.8</v>
      </c>
      <c r="M34" s="1255"/>
      <c r="N34" s="1255"/>
      <c r="O34" s="297" t="s">
        <v>47</v>
      </c>
      <c r="P34" s="295"/>
      <c r="Q34" s="295"/>
      <c r="R34" s="295"/>
      <c r="S34" s="295"/>
      <c r="T34" s="1303"/>
    </row>
    <row r="35" spans="1:20" s="136" customFormat="1" ht="63" customHeight="1">
      <c r="A35" s="2794"/>
      <c r="B35" s="2795"/>
      <c r="C35" s="2796"/>
      <c r="D35" s="2797"/>
      <c r="E35" s="2798"/>
      <c r="F35" s="2799"/>
      <c r="G35" s="2793"/>
      <c r="H35" s="2793"/>
      <c r="I35" s="2793"/>
      <c r="J35" s="1254" t="s">
        <v>811</v>
      </c>
      <c r="K35" s="1255">
        <v>8.7</v>
      </c>
      <c r="L35" s="1257">
        <v>10</v>
      </c>
      <c r="M35" s="1255"/>
      <c r="N35" s="1255"/>
      <c r="O35" s="297"/>
      <c r="P35" s="295"/>
      <c r="Q35" s="295"/>
      <c r="R35" s="295"/>
      <c r="S35" s="295"/>
      <c r="T35" s="1303"/>
    </row>
    <row r="36" spans="1:20" s="136" customFormat="1" ht="28.5" customHeight="1">
      <c r="A36" s="2794"/>
      <c r="B36" s="2795"/>
      <c r="C36" s="2796"/>
      <c r="D36" s="2797"/>
      <c r="E36" s="2798"/>
      <c r="F36" s="1258" t="s">
        <v>16</v>
      </c>
      <c r="G36" s="1259">
        <f>SUM(G34)</f>
        <v>20</v>
      </c>
      <c r="H36" s="1259">
        <f>SUM(H34)</f>
        <v>20</v>
      </c>
      <c r="I36" s="1259">
        <f>SUM(I34)</f>
        <v>20</v>
      </c>
      <c r="J36" s="2802"/>
      <c r="K36" s="2802"/>
      <c r="L36" s="2802"/>
      <c r="M36" s="2802"/>
      <c r="N36" s="2802"/>
      <c r="O36" s="297"/>
      <c r="P36" s="295"/>
      <c r="Q36" s="295"/>
      <c r="R36" s="295"/>
      <c r="S36" s="295"/>
      <c r="T36" s="1303"/>
    </row>
    <row r="37" spans="1:14" s="92" customFormat="1" ht="24" customHeight="1">
      <c r="A37" s="651" t="s">
        <v>11</v>
      </c>
      <c r="B37" s="652" t="s">
        <v>19</v>
      </c>
      <c r="C37" s="2803" t="s">
        <v>27</v>
      </c>
      <c r="D37" s="2803"/>
      <c r="E37" s="2803"/>
      <c r="F37" s="2803"/>
      <c r="G37" s="1260">
        <f>SUM(G33+G36)</f>
        <v>48.6</v>
      </c>
      <c r="H37" s="1260">
        <f>SUM(H33+H36)</f>
        <v>47.9</v>
      </c>
      <c r="I37" s="1260">
        <f>SUM(I33+I36)</f>
        <v>47.9</v>
      </c>
      <c r="J37" s="2804"/>
      <c r="K37" s="2804"/>
      <c r="L37" s="2804"/>
      <c r="M37" s="2804"/>
      <c r="N37" s="2804"/>
    </row>
    <row r="38" spans="1:14" s="92" customFormat="1" ht="24.75" customHeight="1">
      <c r="A38" s="651" t="s">
        <v>11</v>
      </c>
      <c r="B38" s="652" t="s">
        <v>21</v>
      </c>
      <c r="C38" s="2805" t="s">
        <v>58</v>
      </c>
      <c r="D38" s="2805"/>
      <c r="E38" s="2805"/>
      <c r="F38" s="2805"/>
      <c r="G38" s="2805"/>
      <c r="H38" s="2805"/>
      <c r="I38" s="2805"/>
      <c r="J38" s="2805"/>
      <c r="K38" s="2805"/>
      <c r="L38" s="2805"/>
      <c r="M38" s="2805"/>
      <c r="N38" s="2805"/>
    </row>
    <row r="39" spans="1:19" ht="140.25" customHeight="1">
      <c r="A39" s="2777" t="s">
        <v>11</v>
      </c>
      <c r="B39" s="2781" t="s">
        <v>21</v>
      </c>
      <c r="C39" s="2792" t="s">
        <v>11</v>
      </c>
      <c r="D39" s="2122" t="s">
        <v>59</v>
      </c>
      <c r="E39" s="2115" t="s">
        <v>584</v>
      </c>
      <c r="F39" s="2800" t="s">
        <v>15</v>
      </c>
      <c r="G39" s="2806">
        <v>3551.2</v>
      </c>
      <c r="H39" s="2806">
        <v>3562.5</v>
      </c>
      <c r="I39" s="2806">
        <v>3562.5</v>
      </c>
      <c r="J39" s="1262" t="s">
        <v>813</v>
      </c>
      <c r="K39" s="1263" t="s">
        <v>818</v>
      </c>
      <c r="L39" s="1264">
        <v>29</v>
      </c>
      <c r="M39" s="1265"/>
      <c r="N39" s="1266"/>
      <c r="O39" t="s">
        <v>60</v>
      </c>
      <c r="S39" t="s">
        <v>47</v>
      </c>
    </row>
    <row r="40" spans="1:14" ht="73.5" customHeight="1">
      <c r="A40" s="2777"/>
      <c r="B40" s="2781"/>
      <c r="C40" s="2792"/>
      <c r="D40" s="2122"/>
      <c r="E40" s="2115"/>
      <c r="F40" s="2801"/>
      <c r="G40" s="2807"/>
      <c r="H40" s="2807"/>
      <c r="I40" s="2807"/>
      <c r="J40" s="1254" t="s">
        <v>814</v>
      </c>
      <c r="K40" s="739" t="s">
        <v>819</v>
      </c>
      <c r="L40" s="1243">
        <v>8</v>
      </c>
      <c r="M40" s="632"/>
      <c r="N40" s="844"/>
    </row>
    <row r="41" spans="1:14" ht="71.25" customHeight="1">
      <c r="A41" s="2777"/>
      <c r="B41" s="2781"/>
      <c r="C41" s="2792"/>
      <c r="D41" s="2122"/>
      <c r="E41" s="2115"/>
      <c r="F41" s="1267" t="s">
        <v>502</v>
      </c>
      <c r="G41" s="1268"/>
      <c r="H41" s="1268">
        <v>54</v>
      </c>
      <c r="I41" s="1268">
        <v>54</v>
      </c>
      <c r="J41" s="1254" t="s">
        <v>866</v>
      </c>
      <c r="K41" s="739" t="s">
        <v>484</v>
      </c>
      <c r="L41" s="1269">
        <v>0</v>
      </c>
      <c r="M41" s="632"/>
      <c r="N41" s="1270" t="s">
        <v>1201</v>
      </c>
    </row>
    <row r="42" spans="1:14" ht="159" customHeight="1">
      <c r="A42" s="2777"/>
      <c r="B42" s="2781"/>
      <c r="C42" s="2792"/>
      <c r="D42" s="2122"/>
      <c r="E42" s="2115"/>
      <c r="F42" s="1249" t="s">
        <v>32</v>
      </c>
      <c r="G42" s="727">
        <v>384.5</v>
      </c>
      <c r="H42" s="727">
        <v>421.2</v>
      </c>
      <c r="I42" s="727">
        <v>421.2</v>
      </c>
      <c r="J42" s="629" t="s">
        <v>815</v>
      </c>
      <c r="K42" s="739" t="s">
        <v>820</v>
      </c>
      <c r="L42" s="1243">
        <v>9.3</v>
      </c>
      <c r="M42" s="629" t="s">
        <v>1716</v>
      </c>
      <c r="N42" s="844"/>
    </row>
    <row r="43" spans="1:14" ht="64.5" customHeight="1">
      <c r="A43" s="2777"/>
      <c r="B43" s="2781"/>
      <c r="C43" s="2792"/>
      <c r="D43" s="2122"/>
      <c r="E43" s="2115"/>
      <c r="F43" s="1249" t="s">
        <v>361</v>
      </c>
      <c r="G43" s="727">
        <v>32.2</v>
      </c>
      <c r="H43" s="727">
        <v>32.2</v>
      </c>
      <c r="I43" s="727">
        <v>32.2</v>
      </c>
      <c r="J43" s="629" t="s">
        <v>816</v>
      </c>
      <c r="K43" s="739" t="s">
        <v>484</v>
      </c>
      <c r="L43" s="1243">
        <v>4</v>
      </c>
      <c r="M43" s="2253" t="s">
        <v>1202</v>
      </c>
      <c r="N43" s="2811"/>
    </row>
    <row r="44" spans="1:14" s="38" customFormat="1" ht="42" customHeight="1">
      <c r="A44" s="2777"/>
      <c r="B44" s="2781"/>
      <c r="C44" s="2792"/>
      <c r="D44" s="2122"/>
      <c r="E44" s="2115"/>
      <c r="F44" s="1271" t="s">
        <v>33</v>
      </c>
      <c r="G44" s="727"/>
      <c r="H44" s="727">
        <v>45.2</v>
      </c>
      <c r="I44" s="727">
        <v>45.2</v>
      </c>
      <c r="J44" s="629" t="s">
        <v>817</v>
      </c>
      <c r="K44" s="675" t="s">
        <v>404</v>
      </c>
      <c r="L44" s="760" t="s">
        <v>404</v>
      </c>
      <c r="M44" s="2255"/>
      <c r="N44" s="2812"/>
    </row>
    <row r="45" spans="1:14" ht="38.25" customHeight="1">
      <c r="A45" s="2777"/>
      <c r="B45" s="2781"/>
      <c r="C45" s="2792"/>
      <c r="D45" s="2122"/>
      <c r="E45" s="2115"/>
      <c r="F45" s="1272" t="s">
        <v>16</v>
      </c>
      <c r="G45" s="1253">
        <f>SUM(G39:G44)</f>
        <v>3967.8999999999996</v>
      </c>
      <c r="H45" s="1253">
        <f>SUM(H39:H44)</f>
        <v>4115.099999999999</v>
      </c>
      <c r="I45" s="1253">
        <f>SUM(I39:I44)</f>
        <v>4115.099999999999</v>
      </c>
      <c r="J45" s="2343"/>
      <c r="K45" s="2343"/>
      <c r="L45" s="2343"/>
      <c r="M45" s="2343"/>
      <c r="N45" s="2343"/>
    </row>
    <row r="46" spans="1:20" ht="63.75" customHeight="1">
      <c r="A46" s="2777" t="s">
        <v>11</v>
      </c>
      <c r="B46" s="2781" t="s">
        <v>21</v>
      </c>
      <c r="C46" s="2792" t="s">
        <v>34</v>
      </c>
      <c r="D46" s="2122" t="s">
        <v>62</v>
      </c>
      <c r="E46" s="2115" t="s">
        <v>584</v>
      </c>
      <c r="F46" s="1273" t="s">
        <v>15</v>
      </c>
      <c r="G46" s="634"/>
      <c r="H46" s="1274">
        <v>113.4</v>
      </c>
      <c r="I46" s="634"/>
      <c r="J46" s="887" t="s">
        <v>587</v>
      </c>
      <c r="K46" s="820">
        <v>8</v>
      </c>
      <c r="L46" s="1275">
        <v>8</v>
      </c>
      <c r="M46" s="840"/>
      <c r="N46" s="840"/>
      <c r="O46" t="s">
        <v>47</v>
      </c>
      <c r="T46">
        <v>2</v>
      </c>
    </row>
    <row r="47" spans="1:14" ht="27.75" customHeight="1">
      <c r="A47" s="2777"/>
      <c r="B47" s="2781"/>
      <c r="C47" s="2792"/>
      <c r="D47" s="2122"/>
      <c r="E47" s="2115"/>
      <c r="F47" s="1276" t="s">
        <v>16</v>
      </c>
      <c r="G47" s="1253">
        <f>SUM(G46)</f>
        <v>0</v>
      </c>
      <c r="H47" s="1253">
        <f>SUM(H46)</f>
        <v>113.4</v>
      </c>
      <c r="I47" s="1253">
        <f>SUM(I46)</f>
        <v>0</v>
      </c>
      <c r="J47" s="809"/>
      <c r="K47" s="809"/>
      <c r="L47" s="809"/>
      <c r="M47" s="809"/>
      <c r="N47" s="809"/>
    </row>
    <row r="48" spans="1:14" s="92" customFormat="1" ht="23.25" customHeight="1">
      <c r="A48" s="651" t="s">
        <v>11</v>
      </c>
      <c r="B48" s="652" t="s">
        <v>21</v>
      </c>
      <c r="C48" s="2803" t="s">
        <v>27</v>
      </c>
      <c r="D48" s="2803"/>
      <c r="E48" s="2803"/>
      <c r="F48" s="2803"/>
      <c r="G48" s="1260">
        <f>SUM(G45+G47)</f>
        <v>3967.8999999999996</v>
      </c>
      <c r="H48" s="1260">
        <f>SUM(H45+H47)</f>
        <v>4228.499999999999</v>
      </c>
      <c r="I48" s="1260">
        <f>SUM(I45+I47)</f>
        <v>4115.099999999999</v>
      </c>
      <c r="J48" s="2804"/>
      <c r="K48" s="2804"/>
      <c r="L48" s="2804"/>
      <c r="M48" s="2804"/>
      <c r="N48" s="2804"/>
    </row>
    <row r="49" spans="1:14" s="92" customFormat="1" ht="22.5" customHeight="1">
      <c r="A49" s="651" t="s">
        <v>11</v>
      </c>
      <c r="B49" s="2808" t="s">
        <v>35</v>
      </c>
      <c r="C49" s="2808"/>
      <c r="D49" s="2808"/>
      <c r="E49" s="2808"/>
      <c r="F49" s="2808"/>
      <c r="G49" s="1277">
        <f>SUM(G30+G37+G48)</f>
        <v>4121.5</v>
      </c>
      <c r="H49" s="1277">
        <f>SUM(H30+H37+H48)</f>
        <v>4418.199999999999</v>
      </c>
      <c r="I49" s="1277">
        <f>SUM(I30+I37+I48)</f>
        <v>4304.799999999999</v>
      </c>
      <c r="J49" s="2809"/>
      <c r="K49" s="2809"/>
      <c r="L49" s="2809"/>
      <c r="M49" s="2809"/>
      <c r="N49" s="2809"/>
    </row>
    <row r="50" spans="1:14" s="92" customFormat="1" ht="22.5" customHeight="1">
      <c r="A50" s="651" t="s">
        <v>63</v>
      </c>
      <c r="B50" s="2810" t="s">
        <v>64</v>
      </c>
      <c r="C50" s="2810"/>
      <c r="D50" s="2810"/>
      <c r="E50" s="2810"/>
      <c r="F50" s="2810"/>
      <c r="G50" s="2810"/>
      <c r="H50" s="2810"/>
      <c r="I50" s="2810"/>
      <c r="J50" s="2810"/>
      <c r="K50" s="2810"/>
      <c r="L50" s="2810"/>
      <c r="M50" s="1279"/>
      <c r="N50" s="1278"/>
    </row>
    <row r="51" spans="1:14" s="92" customFormat="1" ht="22.5" customHeight="1">
      <c r="A51" s="651" t="s">
        <v>17</v>
      </c>
      <c r="B51" s="652" t="s">
        <v>11</v>
      </c>
      <c r="C51" s="2813" t="s">
        <v>65</v>
      </c>
      <c r="D51" s="2813"/>
      <c r="E51" s="2813"/>
      <c r="F51" s="2813"/>
      <c r="G51" s="2813"/>
      <c r="H51" s="2813"/>
      <c r="I51" s="2813"/>
      <c r="J51" s="2813"/>
      <c r="K51" s="2813"/>
      <c r="L51" s="2813"/>
      <c r="M51" s="2813"/>
      <c r="N51" s="2813"/>
    </row>
    <row r="52" spans="1:20" ht="159" customHeight="1">
      <c r="A52" s="2777" t="s">
        <v>17</v>
      </c>
      <c r="B52" s="2781" t="s">
        <v>11</v>
      </c>
      <c r="C52" s="2814" t="s">
        <v>11</v>
      </c>
      <c r="D52" s="2122" t="s">
        <v>66</v>
      </c>
      <c r="E52" s="2166" t="s">
        <v>821</v>
      </c>
      <c r="F52" s="1249" t="s">
        <v>15</v>
      </c>
      <c r="G52" s="727">
        <v>65.8</v>
      </c>
      <c r="H52" s="727"/>
      <c r="I52" s="727"/>
      <c r="J52" s="704" t="s">
        <v>822</v>
      </c>
      <c r="K52" s="630">
        <v>1</v>
      </c>
      <c r="L52" s="721">
        <v>1</v>
      </c>
      <c r="M52" s="629" t="s">
        <v>1203</v>
      </c>
      <c r="N52" s="704"/>
      <c r="O52" t="s">
        <v>67</v>
      </c>
      <c r="T52">
        <v>2</v>
      </c>
    </row>
    <row r="53" spans="1:14" ht="30.75" customHeight="1">
      <c r="A53" s="2777"/>
      <c r="B53" s="2781"/>
      <c r="C53" s="2814"/>
      <c r="D53" s="2122"/>
      <c r="E53" s="2166"/>
      <c r="F53" s="1276" t="s">
        <v>16</v>
      </c>
      <c r="G53" s="1280">
        <f aca="true" t="shared" si="0" ref="G53:I55">G52</f>
        <v>65.8</v>
      </c>
      <c r="H53" s="1280">
        <f t="shared" si="0"/>
        <v>0</v>
      </c>
      <c r="I53" s="1280">
        <f t="shared" si="0"/>
        <v>0</v>
      </c>
      <c r="J53" s="1281"/>
      <c r="K53" s="1282"/>
      <c r="L53" s="1282"/>
      <c r="M53" s="1282"/>
      <c r="N53" s="1281"/>
    </row>
    <row r="54" spans="1:20" ht="81.75" customHeight="1">
      <c r="A54" s="2818" t="s">
        <v>17</v>
      </c>
      <c r="B54" s="2820" t="s">
        <v>11</v>
      </c>
      <c r="C54" s="2822" t="s">
        <v>17</v>
      </c>
      <c r="D54" s="2172" t="s">
        <v>588</v>
      </c>
      <c r="E54" s="2167" t="s">
        <v>823</v>
      </c>
      <c r="F54" s="1249" t="s">
        <v>15</v>
      </c>
      <c r="G54" s="727">
        <v>25</v>
      </c>
      <c r="H54" s="727">
        <v>29.4</v>
      </c>
      <c r="I54" s="727">
        <v>29.4</v>
      </c>
      <c r="J54" s="1283" t="s">
        <v>610</v>
      </c>
      <c r="K54" s="630">
        <v>1</v>
      </c>
      <c r="L54" s="721">
        <v>1</v>
      </c>
      <c r="M54" s="630"/>
      <c r="N54" s="704"/>
      <c r="T54">
        <v>2</v>
      </c>
    </row>
    <row r="55" spans="1:14" ht="30.75" customHeight="1">
      <c r="A55" s="2819"/>
      <c r="B55" s="2821"/>
      <c r="C55" s="2823"/>
      <c r="D55" s="2776"/>
      <c r="E55" s="2363"/>
      <c r="F55" s="1282" t="s">
        <v>16</v>
      </c>
      <c r="G55" s="1280">
        <f t="shared" si="0"/>
        <v>25</v>
      </c>
      <c r="H55" s="1280">
        <f t="shared" si="0"/>
        <v>29.4</v>
      </c>
      <c r="I55" s="1280">
        <f t="shared" si="0"/>
        <v>29.4</v>
      </c>
      <c r="J55" s="1281"/>
      <c r="K55" s="1282"/>
      <c r="L55" s="1282"/>
      <c r="M55" s="1282"/>
      <c r="N55" s="1281"/>
    </row>
    <row r="56" spans="1:20" ht="75" customHeight="1">
      <c r="A56" s="2777" t="s">
        <v>17</v>
      </c>
      <c r="B56" s="2781" t="s">
        <v>11</v>
      </c>
      <c r="C56" s="2814" t="s">
        <v>34</v>
      </c>
      <c r="D56" s="2122" t="s">
        <v>824</v>
      </c>
      <c r="E56" s="2166" t="s">
        <v>825</v>
      </c>
      <c r="F56" s="1249" t="s">
        <v>15</v>
      </c>
      <c r="G56" s="727">
        <v>110</v>
      </c>
      <c r="H56" s="727">
        <v>110</v>
      </c>
      <c r="I56" s="727">
        <v>110</v>
      </c>
      <c r="J56" s="2253" t="s">
        <v>826</v>
      </c>
      <c r="K56" s="2175">
        <v>20</v>
      </c>
      <c r="L56" s="2250">
        <v>8</v>
      </c>
      <c r="M56" s="2253" t="s">
        <v>1204</v>
      </c>
      <c r="N56" s="2253" t="s">
        <v>1205</v>
      </c>
      <c r="O56" t="s">
        <v>589</v>
      </c>
      <c r="T56">
        <v>1</v>
      </c>
    </row>
    <row r="57" spans="1:14" ht="90.75" customHeight="1">
      <c r="A57" s="2777"/>
      <c r="B57" s="2781"/>
      <c r="C57" s="2814"/>
      <c r="D57" s="2122"/>
      <c r="E57" s="2166"/>
      <c r="F57" s="1249" t="s">
        <v>502</v>
      </c>
      <c r="G57" s="727">
        <v>751.7</v>
      </c>
      <c r="H57" s="727">
        <v>751.7</v>
      </c>
      <c r="I57" s="727">
        <v>304.2</v>
      </c>
      <c r="J57" s="2255"/>
      <c r="K57" s="2249"/>
      <c r="L57" s="2252"/>
      <c r="M57" s="2255"/>
      <c r="N57" s="2255"/>
    </row>
    <row r="58" spans="1:14" ht="24.75" customHeight="1">
      <c r="A58" s="2777"/>
      <c r="B58" s="2781"/>
      <c r="C58" s="2814"/>
      <c r="D58" s="2122"/>
      <c r="E58" s="2166"/>
      <c r="F58" s="1276" t="s">
        <v>16</v>
      </c>
      <c r="G58" s="1280">
        <f>SUM(G56:G57)</f>
        <v>861.7</v>
      </c>
      <c r="H58" s="1280">
        <f>SUM(H56:H57)</f>
        <v>861.7</v>
      </c>
      <c r="I58" s="1280">
        <f>SUM(I56:I57)</f>
        <v>414.2</v>
      </c>
      <c r="J58" s="1281"/>
      <c r="K58" s="1282"/>
      <c r="L58" s="1282"/>
      <c r="M58" s="1282"/>
      <c r="N58" s="1281"/>
    </row>
    <row r="59" spans="1:20" ht="156" customHeight="1">
      <c r="A59" s="2777" t="s">
        <v>17</v>
      </c>
      <c r="B59" s="2781" t="s">
        <v>11</v>
      </c>
      <c r="C59" s="2814" t="s">
        <v>19</v>
      </c>
      <c r="D59" s="2122" t="s">
        <v>68</v>
      </c>
      <c r="E59" s="2166" t="s">
        <v>827</v>
      </c>
      <c r="F59" s="1273" t="s">
        <v>15</v>
      </c>
      <c r="G59" s="634">
        <v>69.8</v>
      </c>
      <c r="H59" s="634">
        <v>104.8</v>
      </c>
      <c r="I59" s="1274">
        <v>34.1</v>
      </c>
      <c r="J59" s="2253" t="s">
        <v>828</v>
      </c>
      <c r="K59" s="2856">
        <v>100</v>
      </c>
      <c r="L59" s="2866">
        <v>30</v>
      </c>
      <c r="M59" s="2335" t="s">
        <v>1206</v>
      </c>
      <c r="N59" s="2335" t="s">
        <v>1207</v>
      </c>
      <c r="T59">
        <v>1</v>
      </c>
    </row>
    <row r="60" spans="1:14" ht="40.5" customHeight="1">
      <c r="A60" s="2777"/>
      <c r="B60" s="2781"/>
      <c r="C60" s="2814"/>
      <c r="D60" s="2122"/>
      <c r="E60" s="2166"/>
      <c r="F60" s="1273" t="s">
        <v>69</v>
      </c>
      <c r="G60" s="634"/>
      <c r="H60" s="634">
        <v>300</v>
      </c>
      <c r="I60" s="1274"/>
      <c r="J60" s="2255"/>
      <c r="K60" s="2857"/>
      <c r="L60" s="2867"/>
      <c r="M60" s="2352"/>
      <c r="N60" s="2352"/>
    </row>
    <row r="61" spans="1:15" ht="24.75" customHeight="1">
      <c r="A61" s="2777"/>
      <c r="B61" s="2781"/>
      <c r="C61" s="2814"/>
      <c r="D61" s="2122"/>
      <c r="E61" s="2166"/>
      <c r="F61" s="1276" t="s">
        <v>16</v>
      </c>
      <c r="G61" s="1280">
        <f>SUM(G59:G60)</f>
        <v>69.8</v>
      </c>
      <c r="H61" s="1280">
        <f>SUM(H59:H60)</f>
        <v>404.8</v>
      </c>
      <c r="I61" s="1280">
        <f>SUM(I59:I60)</f>
        <v>34.1</v>
      </c>
      <c r="J61" s="2815"/>
      <c r="K61" s="2816"/>
      <c r="L61" s="2816"/>
      <c r="M61" s="2816"/>
      <c r="N61" s="2817"/>
      <c r="O61" s="2827"/>
    </row>
    <row r="62" spans="1:20" ht="156" customHeight="1">
      <c r="A62" s="2818" t="s">
        <v>63</v>
      </c>
      <c r="B62" s="2820" t="s">
        <v>11</v>
      </c>
      <c r="C62" s="2822" t="s">
        <v>25</v>
      </c>
      <c r="D62" s="2253" t="s">
        <v>829</v>
      </c>
      <c r="E62" s="2167" t="s">
        <v>827</v>
      </c>
      <c r="F62" s="1273" t="s">
        <v>15</v>
      </c>
      <c r="G62" s="847">
        <v>15</v>
      </c>
      <c r="H62" s="1284"/>
      <c r="I62" s="1284"/>
      <c r="J62" s="887" t="s">
        <v>830</v>
      </c>
      <c r="K62" s="820">
        <v>100</v>
      </c>
      <c r="L62" s="1275">
        <v>100</v>
      </c>
      <c r="M62" s="887" t="s">
        <v>1208</v>
      </c>
      <c r="N62" s="840"/>
      <c r="O62" s="2827"/>
      <c r="T62">
        <v>2</v>
      </c>
    </row>
    <row r="63" spans="1:15" ht="24.75" customHeight="1">
      <c r="A63" s="2819"/>
      <c r="B63" s="2821"/>
      <c r="C63" s="2823"/>
      <c r="D63" s="2255"/>
      <c r="E63" s="2363"/>
      <c r="F63" s="1276" t="s">
        <v>16</v>
      </c>
      <c r="G63" s="1280">
        <f>SUM(G62:G62)</f>
        <v>15</v>
      </c>
      <c r="H63" s="1280">
        <f>SUM(H62:H62)</f>
        <v>0</v>
      </c>
      <c r="I63" s="1280">
        <f>SUM(I62:I62)</f>
        <v>0</v>
      </c>
      <c r="J63" s="2815"/>
      <c r="K63" s="2816"/>
      <c r="L63" s="2816"/>
      <c r="M63" s="2816"/>
      <c r="N63" s="2817"/>
      <c r="O63" s="2827"/>
    </row>
    <row r="64" spans="1:15" s="92" customFormat="1" ht="23.25" customHeight="1">
      <c r="A64" s="651" t="s">
        <v>17</v>
      </c>
      <c r="B64" s="652" t="s">
        <v>11</v>
      </c>
      <c r="C64" s="2803" t="s">
        <v>27</v>
      </c>
      <c r="D64" s="2803"/>
      <c r="E64" s="2803"/>
      <c r="F64" s="2803"/>
      <c r="G64" s="1260">
        <f>SUM(G53+G55+G58+G61+G63)</f>
        <v>1037.3</v>
      </c>
      <c r="H64" s="1260">
        <f>SUM(H53+H55+H58+H61+H63)</f>
        <v>1295.9</v>
      </c>
      <c r="I64" s="1260">
        <f>SUM(I53+I55+I58+I61+I63)</f>
        <v>477.7</v>
      </c>
      <c r="J64" s="2804"/>
      <c r="K64" s="2804"/>
      <c r="L64" s="2804"/>
      <c r="M64" s="2804"/>
      <c r="N64" s="2804"/>
      <c r="O64" s="2827"/>
    </row>
    <row r="65" spans="1:14" s="92" customFormat="1" ht="24.75" customHeight="1">
      <c r="A65" s="651" t="s">
        <v>17</v>
      </c>
      <c r="B65" s="652" t="s">
        <v>17</v>
      </c>
      <c r="C65" s="2805" t="s">
        <v>831</v>
      </c>
      <c r="D65" s="2805"/>
      <c r="E65" s="2805"/>
      <c r="F65" s="2805"/>
      <c r="G65" s="2805"/>
      <c r="H65" s="2805"/>
      <c r="I65" s="2805"/>
      <c r="J65" s="2805"/>
      <c r="K65" s="2805"/>
      <c r="L65" s="2805"/>
      <c r="M65" s="2805"/>
      <c r="N65" s="2805"/>
    </row>
    <row r="66" spans="1:15" ht="44.25" customHeight="1">
      <c r="A66" s="2818" t="s">
        <v>63</v>
      </c>
      <c r="B66" s="2820" t="s">
        <v>17</v>
      </c>
      <c r="C66" s="2822" t="s">
        <v>25</v>
      </c>
      <c r="D66" s="2253" t="s">
        <v>832</v>
      </c>
      <c r="E66" s="2167" t="s">
        <v>827</v>
      </c>
      <c r="F66" s="1273" t="s">
        <v>15</v>
      </c>
      <c r="G66" s="847">
        <v>25</v>
      </c>
      <c r="H66" s="847">
        <v>24.5</v>
      </c>
      <c r="I66" s="847">
        <v>24.5</v>
      </c>
      <c r="J66" s="2860" t="s">
        <v>833</v>
      </c>
      <c r="K66" s="2856">
        <v>30</v>
      </c>
      <c r="L66" s="2862">
        <v>30</v>
      </c>
      <c r="M66" s="2860" t="s">
        <v>1209</v>
      </c>
      <c r="N66" s="2858"/>
      <c r="O66" s="92"/>
    </row>
    <row r="67" spans="1:20" ht="77.25" customHeight="1">
      <c r="A67" s="2842"/>
      <c r="B67" s="2843"/>
      <c r="C67" s="2855"/>
      <c r="D67" s="2254"/>
      <c r="E67" s="2170"/>
      <c r="F67" s="1273" t="s">
        <v>33</v>
      </c>
      <c r="G67" s="847"/>
      <c r="H67" s="847">
        <v>16.5</v>
      </c>
      <c r="I67" s="847">
        <v>16.5</v>
      </c>
      <c r="J67" s="2861"/>
      <c r="K67" s="2857"/>
      <c r="L67" s="2863"/>
      <c r="M67" s="2861"/>
      <c r="N67" s="2859"/>
      <c r="O67" s="92"/>
      <c r="T67">
        <v>2</v>
      </c>
    </row>
    <row r="68" spans="1:15" ht="24.75" customHeight="1">
      <c r="A68" s="2819"/>
      <c r="B68" s="2821"/>
      <c r="C68" s="2823"/>
      <c r="D68" s="2255"/>
      <c r="E68" s="2363"/>
      <c r="F68" s="1276" t="s">
        <v>16</v>
      </c>
      <c r="G68" s="1280">
        <f>SUM(G66:G67)</f>
        <v>25</v>
      </c>
      <c r="H68" s="1280">
        <f>SUM(H66:H67)</f>
        <v>41</v>
      </c>
      <c r="I68" s="1280">
        <f>SUM(I66:I67)</f>
        <v>41</v>
      </c>
      <c r="J68" s="2815"/>
      <c r="K68" s="2816"/>
      <c r="L68" s="2816"/>
      <c r="M68" s="2816"/>
      <c r="N68" s="2817"/>
      <c r="O68" s="92"/>
    </row>
    <row r="69" spans="1:14" s="92" customFormat="1" ht="23.25" customHeight="1">
      <c r="A69" s="651" t="s">
        <v>17</v>
      </c>
      <c r="B69" s="652" t="s">
        <v>17</v>
      </c>
      <c r="C69" s="2803" t="s">
        <v>27</v>
      </c>
      <c r="D69" s="2803"/>
      <c r="E69" s="2803"/>
      <c r="F69" s="2803"/>
      <c r="G69" s="1260">
        <f>SUM(G68)</f>
        <v>25</v>
      </c>
      <c r="H69" s="1260">
        <f>SUM(H68)</f>
        <v>41</v>
      </c>
      <c r="I69" s="1260">
        <f>SUM(I68)</f>
        <v>41</v>
      </c>
      <c r="J69" s="2804"/>
      <c r="K69" s="2804"/>
      <c r="L69" s="2804"/>
      <c r="M69" s="2804"/>
      <c r="N69" s="2804"/>
    </row>
    <row r="70" spans="1:14" s="92" customFormat="1" ht="24.75" customHeight="1">
      <c r="A70" s="651" t="s">
        <v>17</v>
      </c>
      <c r="B70" s="652" t="s">
        <v>34</v>
      </c>
      <c r="C70" s="2805" t="s">
        <v>834</v>
      </c>
      <c r="D70" s="2805"/>
      <c r="E70" s="2805"/>
      <c r="F70" s="2805"/>
      <c r="G70" s="2805"/>
      <c r="H70" s="2805"/>
      <c r="I70" s="2805"/>
      <c r="J70" s="2805"/>
      <c r="K70" s="2805"/>
      <c r="L70" s="2805"/>
      <c r="M70" s="2805"/>
      <c r="N70" s="2805"/>
    </row>
    <row r="71" spans="1:20" ht="33.75" customHeight="1">
      <c r="A71" s="2818" t="s">
        <v>63</v>
      </c>
      <c r="B71" s="2820" t="s">
        <v>34</v>
      </c>
      <c r="C71" s="2822" t="s">
        <v>19</v>
      </c>
      <c r="D71" s="2253" t="s">
        <v>835</v>
      </c>
      <c r="E71" s="2167" t="s">
        <v>867</v>
      </c>
      <c r="F71" s="1273" t="s">
        <v>15</v>
      </c>
      <c r="G71" s="847">
        <v>18</v>
      </c>
      <c r="H71" s="847">
        <v>18</v>
      </c>
      <c r="I71" s="847">
        <v>18</v>
      </c>
      <c r="J71" s="2860" t="s">
        <v>836</v>
      </c>
      <c r="K71" s="2856">
        <v>100</v>
      </c>
      <c r="L71" s="2862">
        <v>100</v>
      </c>
      <c r="M71" s="2856"/>
      <c r="N71" s="2858"/>
      <c r="O71" s="92"/>
      <c r="T71">
        <v>2</v>
      </c>
    </row>
    <row r="72" spans="1:15" ht="37.5" customHeight="1">
      <c r="A72" s="2842"/>
      <c r="B72" s="2843"/>
      <c r="C72" s="2855"/>
      <c r="D72" s="2254"/>
      <c r="E72" s="2170"/>
      <c r="F72" s="1273" t="s">
        <v>502</v>
      </c>
      <c r="G72" s="847">
        <v>22</v>
      </c>
      <c r="H72" s="847">
        <v>22</v>
      </c>
      <c r="I72" s="847">
        <v>22</v>
      </c>
      <c r="J72" s="2861"/>
      <c r="K72" s="2857"/>
      <c r="L72" s="2863"/>
      <c r="M72" s="2857"/>
      <c r="N72" s="2859"/>
      <c r="O72" s="92"/>
    </row>
    <row r="73" spans="1:15" ht="24.75" customHeight="1">
      <c r="A73" s="2819"/>
      <c r="B73" s="2821"/>
      <c r="C73" s="2823"/>
      <c r="D73" s="2255"/>
      <c r="E73" s="2363"/>
      <c r="F73" s="1276" t="s">
        <v>16</v>
      </c>
      <c r="G73" s="1280">
        <f>SUM(G71:G72)</f>
        <v>40</v>
      </c>
      <c r="H73" s="1280">
        <f>SUM(H71:H72)</f>
        <v>40</v>
      </c>
      <c r="I73" s="1280">
        <f>SUM(I71:I72)</f>
        <v>40</v>
      </c>
      <c r="J73" s="2815"/>
      <c r="K73" s="2816"/>
      <c r="L73" s="2816"/>
      <c r="M73" s="2816"/>
      <c r="N73" s="2817"/>
      <c r="O73" s="92"/>
    </row>
    <row r="74" spans="1:14" s="92" customFormat="1" ht="23.25" customHeight="1">
      <c r="A74" s="651" t="s">
        <v>17</v>
      </c>
      <c r="B74" s="652" t="s">
        <v>34</v>
      </c>
      <c r="C74" s="2803" t="s">
        <v>27</v>
      </c>
      <c r="D74" s="2803"/>
      <c r="E74" s="2803"/>
      <c r="F74" s="2803"/>
      <c r="G74" s="1260">
        <f>SUM(G73)</f>
        <v>40</v>
      </c>
      <c r="H74" s="1260">
        <f>SUM(H73)</f>
        <v>40</v>
      </c>
      <c r="I74" s="1260">
        <f>SUM(I73)</f>
        <v>40</v>
      </c>
      <c r="J74" s="2804"/>
      <c r="K74" s="2804"/>
      <c r="L74" s="2804"/>
      <c r="M74" s="2804"/>
      <c r="N74" s="2804"/>
    </row>
    <row r="75" spans="1:14" s="43" customFormat="1" ht="22.5" customHeight="1">
      <c r="A75" s="651" t="s">
        <v>17</v>
      </c>
      <c r="B75" s="2808" t="s">
        <v>35</v>
      </c>
      <c r="C75" s="2808"/>
      <c r="D75" s="2808"/>
      <c r="E75" s="2808"/>
      <c r="F75" s="2808"/>
      <c r="G75" s="1277">
        <f>SUM(G64+G69+G74)</f>
        <v>1102.3</v>
      </c>
      <c r="H75" s="1277">
        <f>SUM(H64+H69+H74)</f>
        <v>1376.9</v>
      </c>
      <c r="I75" s="1277">
        <f>SUM(I64+I69+I74)</f>
        <v>558.7</v>
      </c>
      <c r="J75" s="2828"/>
      <c r="K75" s="2828"/>
      <c r="L75" s="2828"/>
      <c r="M75" s="2828"/>
      <c r="N75" s="2828"/>
    </row>
    <row r="76" spans="1:14" s="92" customFormat="1" ht="22.5" customHeight="1">
      <c r="A76" s="651" t="s">
        <v>34</v>
      </c>
      <c r="B76" s="2830" t="s">
        <v>837</v>
      </c>
      <c r="C76" s="2830"/>
      <c r="D76" s="2830"/>
      <c r="E76" s="2830"/>
      <c r="F76" s="2830"/>
      <c r="G76" s="2830"/>
      <c r="H76" s="2830"/>
      <c r="I76" s="2830"/>
      <c r="J76" s="2830"/>
      <c r="K76" s="2830"/>
      <c r="L76" s="2830"/>
      <c r="M76" s="2830"/>
      <c r="N76" s="2830"/>
    </row>
    <row r="77" spans="1:14" s="92" customFormat="1" ht="24.75" customHeight="1">
      <c r="A77" s="651" t="s">
        <v>34</v>
      </c>
      <c r="B77" s="652" t="s">
        <v>11</v>
      </c>
      <c r="C77" s="2805" t="s">
        <v>838</v>
      </c>
      <c r="D77" s="2805"/>
      <c r="E77" s="2805"/>
      <c r="F77" s="2805"/>
      <c r="G77" s="2805"/>
      <c r="H77" s="2805"/>
      <c r="I77" s="2805"/>
      <c r="J77" s="2805"/>
      <c r="K77" s="2805"/>
      <c r="L77" s="2805"/>
      <c r="M77" s="2805"/>
      <c r="N77" s="2805"/>
    </row>
    <row r="78" spans="1:20" s="158" customFormat="1" ht="88.5" customHeight="1">
      <c r="A78" s="2818" t="s">
        <v>34</v>
      </c>
      <c r="B78" s="2820" t="s">
        <v>11</v>
      </c>
      <c r="C78" s="2831" t="s">
        <v>17</v>
      </c>
      <c r="D78" s="2253" t="s">
        <v>839</v>
      </c>
      <c r="E78" s="2119" t="s">
        <v>584</v>
      </c>
      <c r="F78" s="1261" t="s">
        <v>15</v>
      </c>
      <c r="G78" s="1286">
        <v>6.1</v>
      </c>
      <c r="H78" s="1286">
        <v>6.1</v>
      </c>
      <c r="I78" s="1286">
        <v>6.1</v>
      </c>
      <c r="J78" s="1287" t="s">
        <v>840</v>
      </c>
      <c r="K78" s="739" t="s">
        <v>92</v>
      </c>
      <c r="L78" s="760" t="s">
        <v>92</v>
      </c>
      <c r="M78" s="1263"/>
      <c r="N78" s="1288"/>
      <c r="T78" s="158">
        <v>2</v>
      </c>
    </row>
    <row r="79" spans="1:14" ht="25.5" customHeight="1">
      <c r="A79" s="2819"/>
      <c r="B79" s="2821"/>
      <c r="C79" s="2832"/>
      <c r="D79" s="2255"/>
      <c r="E79" s="2120"/>
      <c r="F79" s="1276" t="s">
        <v>16</v>
      </c>
      <c r="G79" s="1280">
        <f aca="true" t="shared" si="1" ref="G79:I80">SUM(G78)</f>
        <v>6.1</v>
      </c>
      <c r="H79" s="1280">
        <f t="shared" si="1"/>
        <v>6.1</v>
      </c>
      <c r="I79" s="1280">
        <f t="shared" si="1"/>
        <v>6.1</v>
      </c>
      <c r="J79" s="2343"/>
      <c r="K79" s="2343"/>
      <c r="L79" s="2343"/>
      <c r="M79" s="2343"/>
      <c r="N79" s="2343"/>
    </row>
    <row r="80" spans="1:14" s="43" customFormat="1" ht="23.25" customHeight="1">
      <c r="A80" s="651" t="s">
        <v>34</v>
      </c>
      <c r="B80" s="652" t="s">
        <v>11</v>
      </c>
      <c r="C80" s="2803" t="s">
        <v>27</v>
      </c>
      <c r="D80" s="2803"/>
      <c r="E80" s="2803"/>
      <c r="F80" s="2803"/>
      <c r="G80" s="1260">
        <f t="shared" si="1"/>
        <v>6.1</v>
      </c>
      <c r="H80" s="1260">
        <f t="shared" si="1"/>
        <v>6.1</v>
      </c>
      <c r="I80" s="1260">
        <f t="shared" si="1"/>
        <v>6.1</v>
      </c>
      <c r="J80" s="2395"/>
      <c r="K80" s="2395"/>
      <c r="L80" s="2395"/>
      <c r="M80" s="2395"/>
      <c r="N80" s="2395"/>
    </row>
    <row r="81" spans="1:14" s="92" customFormat="1" ht="24.75" customHeight="1">
      <c r="A81" s="651" t="s">
        <v>34</v>
      </c>
      <c r="B81" s="652" t="s">
        <v>17</v>
      </c>
      <c r="C81" s="2805" t="s">
        <v>841</v>
      </c>
      <c r="D81" s="2805"/>
      <c r="E81" s="2805"/>
      <c r="F81" s="2805"/>
      <c r="G81" s="2805"/>
      <c r="H81" s="2805"/>
      <c r="I81" s="2805"/>
      <c r="J81" s="2805"/>
      <c r="K81" s="2805"/>
      <c r="L81" s="2805"/>
      <c r="M81" s="2805"/>
      <c r="N81" s="2805"/>
    </row>
    <row r="82" spans="1:20" s="158" customFormat="1" ht="63.75" customHeight="1">
      <c r="A82" s="2818" t="s">
        <v>34</v>
      </c>
      <c r="B82" s="2820" t="s">
        <v>17</v>
      </c>
      <c r="C82" s="2831" t="s">
        <v>11</v>
      </c>
      <c r="D82" s="2253" t="s">
        <v>842</v>
      </c>
      <c r="E82" s="2119" t="s">
        <v>531</v>
      </c>
      <c r="F82" s="1261" t="s">
        <v>15</v>
      </c>
      <c r="G82" s="1286">
        <v>19.2</v>
      </c>
      <c r="H82" s="1286">
        <v>15.6</v>
      </c>
      <c r="I82" s="1286">
        <v>15.6</v>
      </c>
      <c r="J82" s="2844" t="s">
        <v>843</v>
      </c>
      <c r="K82" s="2837" t="s">
        <v>819</v>
      </c>
      <c r="L82" s="2835" t="s">
        <v>1210</v>
      </c>
      <c r="M82" s="2837"/>
      <c r="N82" s="2839"/>
      <c r="T82" s="158">
        <v>2</v>
      </c>
    </row>
    <row r="83" spans="1:14" s="158" customFormat="1" ht="48" customHeight="1">
      <c r="A83" s="2842"/>
      <c r="B83" s="2843"/>
      <c r="C83" s="2841"/>
      <c r="D83" s="2254"/>
      <c r="E83" s="2826"/>
      <c r="F83" s="1261" t="s">
        <v>33</v>
      </c>
      <c r="G83" s="1286"/>
      <c r="H83" s="1286">
        <v>3</v>
      </c>
      <c r="I83" s="1286">
        <v>3</v>
      </c>
      <c r="J83" s="2845"/>
      <c r="K83" s="2838"/>
      <c r="L83" s="2836"/>
      <c r="M83" s="2838"/>
      <c r="N83" s="2840"/>
    </row>
    <row r="84" spans="1:14" ht="21.75" customHeight="1">
      <c r="A84" s="2819"/>
      <c r="B84" s="2821"/>
      <c r="C84" s="2832"/>
      <c r="D84" s="2255"/>
      <c r="E84" s="2120"/>
      <c r="F84" s="1276" t="s">
        <v>16</v>
      </c>
      <c r="G84" s="1280">
        <f>SUM(G82:G83)</f>
        <v>19.2</v>
      </c>
      <c r="H84" s="1280">
        <f>SUM(H82:H83)</f>
        <v>18.6</v>
      </c>
      <c r="I84" s="1280">
        <f>SUM(I82:I83)</f>
        <v>18.6</v>
      </c>
      <c r="J84" s="2343"/>
      <c r="K84" s="2343"/>
      <c r="L84" s="2343"/>
      <c r="M84" s="2343"/>
      <c r="N84" s="2343"/>
    </row>
    <row r="85" spans="1:14" s="158" customFormat="1" ht="42" customHeight="1">
      <c r="A85" s="2818" t="s">
        <v>34</v>
      </c>
      <c r="B85" s="2820" t="s">
        <v>17</v>
      </c>
      <c r="C85" s="2831" t="s">
        <v>23</v>
      </c>
      <c r="D85" s="2253" t="s">
        <v>844</v>
      </c>
      <c r="E85" s="2119" t="s">
        <v>531</v>
      </c>
      <c r="F85" s="2800" t="s">
        <v>15</v>
      </c>
      <c r="G85" s="2824">
        <v>0.3</v>
      </c>
      <c r="H85" s="2824">
        <v>0.3</v>
      </c>
      <c r="I85" s="2864">
        <v>0.3</v>
      </c>
      <c r="J85" s="1290" t="s">
        <v>845</v>
      </c>
      <c r="K85" s="1263" t="s">
        <v>404</v>
      </c>
      <c r="L85" s="1291" t="s">
        <v>404</v>
      </c>
      <c r="M85" s="1263"/>
      <c r="N85" s="1289"/>
    </row>
    <row r="86" spans="1:20" s="158" customFormat="1" ht="70.5" customHeight="1">
      <c r="A86" s="2842"/>
      <c r="B86" s="2843"/>
      <c r="C86" s="2841"/>
      <c r="D86" s="2254"/>
      <c r="E86" s="2826"/>
      <c r="F86" s="2801"/>
      <c r="G86" s="2834"/>
      <c r="H86" s="2834"/>
      <c r="I86" s="2865"/>
      <c r="J86" s="1292" t="s">
        <v>846</v>
      </c>
      <c r="K86" s="1263" t="s">
        <v>847</v>
      </c>
      <c r="L86" s="1293" t="s">
        <v>1211</v>
      </c>
      <c r="M86" s="1263"/>
      <c r="N86" s="1289"/>
      <c r="T86" s="158">
        <v>1</v>
      </c>
    </row>
    <row r="87" spans="1:14" ht="21.75" customHeight="1">
      <c r="A87" s="2819"/>
      <c r="B87" s="2821"/>
      <c r="C87" s="2832"/>
      <c r="D87" s="2255"/>
      <c r="E87" s="2120"/>
      <c r="F87" s="1276" t="s">
        <v>16</v>
      </c>
      <c r="G87" s="1280">
        <f>SUM(G85)</f>
        <v>0.3</v>
      </c>
      <c r="H87" s="1280">
        <f>SUM(H85)</f>
        <v>0.3</v>
      </c>
      <c r="I87" s="1280">
        <f>SUM(I85)</f>
        <v>0.3</v>
      </c>
      <c r="J87" s="2343"/>
      <c r="K87" s="2343"/>
      <c r="L87" s="2343"/>
      <c r="M87" s="2343"/>
      <c r="N87" s="2343"/>
    </row>
    <row r="88" spans="1:14" s="43" customFormat="1" ht="23.25" customHeight="1">
      <c r="A88" s="651" t="s">
        <v>34</v>
      </c>
      <c r="B88" s="652" t="s">
        <v>17</v>
      </c>
      <c r="C88" s="2803" t="s">
        <v>27</v>
      </c>
      <c r="D88" s="2803"/>
      <c r="E88" s="2803"/>
      <c r="F88" s="2803"/>
      <c r="G88" s="1260">
        <f>SUM(G84+G87)</f>
        <v>19.5</v>
      </c>
      <c r="H88" s="1260">
        <f>SUM(H84+H87)</f>
        <v>18.900000000000002</v>
      </c>
      <c r="I88" s="1260">
        <f>SUM(I84+I87)</f>
        <v>18.900000000000002</v>
      </c>
      <c r="J88" s="2395"/>
      <c r="K88" s="2395"/>
      <c r="L88" s="2395"/>
      <c r="M88" s="2395"/>
      <c r="N88" s="2395"/>
    </row>
    <row r="89" spans="1:14" s="92" customFormat="1" ht="24.75" customHeight="1">
      <c r="A89" s="651" t="s">
        <v>34</v>
      </c>
      <c r="B89" s="652" t="s">
        <v>34</v>
      </c>
      <c r="C89" s="2805" t="s">
        <v>590</v>
      </c>
      <c r="D89" s="2805"/>
      <c r="E89" s="2805"/>
      <c r="F89" s="2805"/>
      <c r="G89" s="2805"/>
      <c r="H89" s="2805"/>
      <c r="I89" s="2805"/>
      <c r="J89" s="2805"/>
      <c r="K89" s="2805"/>
      <c r="L89" s="2805"/>
      <c r="M89" s="2805"/>
      <c r="N89" s="2805"/>
    </row>
    <row r="90" spans="1:20" s="158" customFormat="1" ht="63.75" customHeight="1">
      <c r="A90" s="2818" t="s">
        <v>34</v>
      </c>
      <c r="B90" s="2820" t="s">
        <v>34</v>
      </c>
      <c r="C90" s="2831" t="s">
        <v>11</v>
      </c>
      <c r="D90" s="2253" t="s">
        <v>851</v>
      </c>
      <c r="E90" s="2119" t="s">
        <v>531</v>
      </c>
      <c r="F90" s="1249" t="s">
        <v>15</v>
      </c>
      <c r="G90" s="1286">
        <v>9</v>
      </c>
      <c r="H90" s="1286">
        <v>9</v>
      </c>
      <c r="I90" s="1294">
        <v>9</v>
      </c>
      <c r="J90" s="1295" t="s">
        <v>848</v>
      </c>
      <c r="K90" s="1263" t="s">
        <v>317</v>
      </c>
      <c r="L90" s="1291" t="s">
        <v>549</v>
      </c>
      <c r="M90" s="1263"/>
      <c r="N90" s="1289"/>
      <c r="T90" s="158">
        <v>2</v>
      </c>
    </row>
    <row r="91" spans="1:14" s="158" customFormat="1" ht="65.25" customHeight="1">
      <c r="A91" s="2842"/>
      <c r="B91" s="2843"/>
      <c r="C91" s="2841"/>
      <c r="D91" s="2254"/>
      <c r="E91" s="2826"/>
      <c r="F91" s="1249" t="s">
        <v>33</v>
      </c>
      <c r="G91" s="727"/>
      <c r="H91" s="727">
        <v>36.4</v>
      </c>
      <c r="I91" s="727">
        <v>36.4</v>
      </c>
      <c r="J91" s="1296" t="s">
        <v>849</v>
      </c>
      <c r="K91" s="1263" t="s">
        <v>850</v>
      </c>
      <c r="L91" s="1291" t="s">
        <v>1212</v>
      </c>
      <c r="M91" s="1263"/>
      <c r="N91" s="1289"/>
    </row>
    <row r="92" spans="1:14" ht="21.75" customHeight="1">
      <c r="A92" s="2819"/>
      <c r="B92" s="2821"/>
      <c r="C92" s="2832"/>
      <c r="D92" s="2255"/>
      <c r="E92" s="2120"/>
      <c r="F92" s="1282" t="s">
        <v>16</v>
      </c>
      <c r="G92" s="1280">
        <f>SUM(G90:G91)</f>
        <v>9</v>
      </c>
      <c r="H92" s="1280">
        <f>SUM(H90:H91)</f>
        <v>45.4</v>
      </c>
      <c r="I92" s="1280">
        <f>SUM(I90:I91)</f>
        <v>45.4</v>
      </c>
      <c r="J92" s="2343"/>
      <c r="K92" s="2343"/>
      <c r="L92" s="2343"/>
      <c r="M92" s="2343"/>
      <c r="N92" s="2343"/>
    </row>
    <row r="93" spans="1:14" s="43" customFormat="1" ht="23.25" customHeight="1">
      <c r="A93" s="651" t="s">
        <v>34</v>
      </c>
      <c r="B93" s="652" t="s">
        <v>17</v>
      </c>
      <c r="C93" s="2803" t="s">
        <v>27</v>
      </c>
      <c r="D93" s="2803"/>
      <c r="E93" s="2803"/>
      <c r="F93" s="2803"/>
      <c r="G93" s="1260">
        <f>SUM(G89+G92)</f>
        <v>9</v>
      </c>
      <c r="H93" s="1260">
        <f>SUM(H89+H92)</f>
        <v>45.4</v>
      </c>
      <c r="I93" s="1260">
        <f>SUM(I89+I92)</f>
        <v>45.4</v>
      </c>
      <c r="J93" s="2395"/>
      <c r="K93" s="2395"/>
      <c r="L93" s="2395"/>
      <c r="M93" s="2395"/>
      <c r="N93" s="2395"/>
    </row>
    <row r="94" spans="1:14" s="43" customFormat="1" ht="22.5" customHeight="1">
      <c r="A94" s="651" t="s">
        <v>34</v>
      </c>
      <c r="B94" s="2808" t="s">
        <v>35</v>
      </c>
      <c r="C94" s="2808"/>
      <c r="D94" s="2808"/>
      <c r="E94" s="2808"/>
      <c r="F94" s="2808"/>
      <c r="G94" s="1277">
        <f>SUM(G80+G88+G93)</f>
        <v>34.6</v>
      </c>
      <c r="H94" s="1277">
        <f>SUM(H80+H88+H93)</f>
        <v>70.4</v>
      </c>
      <c r="I94" s="1277">
        <f>SUM(I80+I88+I93)</f>
        <v>70.4</v>
      </c>
      <c r="J94" s="2828"/>
      <c r="K94" s="2828"/>
      <c r="L94" s="2828"/>
      <c r="M94" s="2828"/>
      <c r="N94" s="2828"/>
    </row>
    <row r="95" spans="1:14" s="92" customFormat="1" ht="22.5" customHeight="1">
      <c r="A95" s="651" t="s">
        <v>19</v>
      </c>
      <c r="B95" s="2830" t="s">
        <v>852</v>
      </c>
      <c r="C95" s="2830"/>
      <c r="D95" s="2830"/>
      <c r="E95" s="2830"/>
      <c r="F95" s="2830"/>
      <c r="G95" s="2830"/>
      <c r="H95" s="2830"/>
      <c r="I95" s="2830"/>
      <c r="J95" s="2830"/>
      <c r="K95" s="2830"/>
      <c r="L95" s="2830"/>
      <c r="M95" s="2830"/>
      <c r="N95" s="2830"/>
    </row>
    <row r="96" spans="1:14" s="92" customFormat="1" ht="24.75" customHeight="1">
      <c r="A96" s="651" t="s">
        <v>19</v>
      </c>
      <c r="B96" s="652" t="s">
        <v>11</v>
      </c>
      <c r="C96" s="2805" t="s">
        <v>853</v>
      </c>
      <c r="D96" s="2805"/>
      <c r="E96" s="2805"/>
      <c r="F96" s="2805"/>
      <c r="G96" s="2805"/>
      <c r="H96" s="2805"/>
      <c r="I96" s="2805"/>
      <c r="J96" s="2805"/>
      <c r="K96" s="2805"/>
      <c r="L96" s="2805"/>
      <c r="M96" s="2805"/>
      <c r="N96" s="2805"/>
    </row>
    <row r="97" spans="1:14" s="158" customFormat="1" ht="57.75" customHeight="1">
      <c r="A97" s="2818" t="s">
        <v>19</v>
      </c>
      <c r="B97" s="2820" t="s">
        <v>11</v>
      </c>
      <c r="C97" s="2831" t="s">
        <v>11</v>
      </c>
      <c r="D97" s="2253" t="s">
        <v>854</v>
      </c>
      <c r="E97" s="2119" t="s">
        <v>531</v>
      </c>
      <c r="F97" s="2800" t="s">
        <v>15</v>
      </c>
      <c r="G97" s="2824">
        <v>64.2</v>
      </c>
      <c r="H97" s="2824">
        <v>68.6</v>
      </c>
      <c r="I97" s="2824">
        <v>68.6</v>
      </c>
      <c r="J97" s="679" t="s">
        <v>855</v>
      </c>
      <c r="K97" s="424">
        <v>9</v>
      </c>
      <c r="L97" s="1291" t="s">
        <v>92</v>
      </c>
      <c r="M97" s="1263"/>
      <c r="N97" s="1289"/>
    </row>
    <row r="98" spans="1:20" s="158" customFormat="1" ht="66" customHeight="1">
      <c r="A98" s="2842"/>
      <c r="B98" s="2843"/>
      <c r="C98" s="2841"/>
      <c r="D98" s="2254"/>
      <c r="E98" s="2826"/>
      <c r="F98" s="2829"/>
      <c r="G98" s="2825"/>
      <c r="H98" s="2825"/>
      <c r="I98" s="2825"/>
      <c r="J98" s="679" t="s">
        <v>858</v>
      </c>
      <c r="K98" s="424">
        <v>5</v>
      </c>
      <c r="L98" s="1291" t="s">
        <v>549</v>
      </c>
      <c r="M98" s="1263"/>
      <c r="N98" s="1289"/>
      <c r="T98" s="158">
        <v>2</v>
      </c>
    </row>
    <row r="99" spans="1:14" s="158" customFormat="1" ht="129.75" customHeight="1">
      <c r="A99" s="2842"/>
      <c r="B99" s="2843"/>
      <c r="C99" s="2841"/>
      <c r="D99" s="2254"/>
      <c r="E99" s="2826"/>
      <c r="F99" s="2829"/>
      <c r="G99" s="2825"/>
      <c r="H99" s="2825"/>
      <c r="I99" s="2825"/>
      <c r="J99" s="679" t="s">
        <v>856</v>
      </c>
      <c r="K99" s="424">
        <v>46.2</v>
      </c>
      <c r="L99" s="1291" t="s">
        <v>1213</v>
      </c>
      <c r="M99" s="1262" t="s">
        <v>1214</v>
      </c>
      <c r="N99" s="1289"/>
    </row>
    <row r="100" spans="1:14" s="158" customFormat="1" ht="79.5" customHeight="1">
      <c r="A100" s="2842"/>
      <c r="B100" s="2843"/>
      <c r="C100" s="2841"/>
      <c r="D100" s="2254"/>
      <c r="E100" s="2826"/>
      <c r="F100" s="2801"/>
      <c r="G100" s="2834"/>
      <c r="H100" s="2834"/>
      <c r="I100" s="2834"/>
      <c r="J100" s="679" t="s">
        <v>857</v>
      </c>
      <c r="K100" s="424">
        <v>2</v>
      </c>
      <c r="L100" s="1291" t="s">
        <v>549</v>
      </c>
      <c r="M100" s="1262" t="s">
        <v>1215</v>
      </c>
      <c r="N100" s="1289"/>
    </row>
    <row r="101" spans="1:14" ht="21.75" customHeight="1">
      <c r="A101" s="2819"/>
      <c r="B101" s="2821"/>
      <c r="C101" s="2832"/>
      <c r="D101" s="2255"/>
      <c r="E101" s="2120"/>
      <c r="F101" s="1297" t="s">
        <v>16</v>
      </c>
      <c r="G101" s="1298">
        <f>SUM(G97:G100)</f>
        <v>64.2</v>
      </c>
      <c r="H101" s="1298">
        <f>SUM(H97:H100)</f>
        <v>68.6</v>
      </c>
      <c r="I101" s="1298">
        <f>SUM(I97:I100)</f>
        <v>68.6</v>
      </c>
      <c r="J101" s="2833"/>
      <c r="K101" s="2833"/>
      <c r="L101" s="2833"/>
      <c r="M101" s="2833"/>
      <c r="N101" s="2833"/>
    </row>
    <row r="102" spans="1:20" s="158" customFormat="1" ht="85.5" customHeight="1">
      <c r="A102" s="2818" t="s">
        <v>19</v>
      </c>
      <c r="B102" s="2820" t="s">
        <v>11</v>
      </c>
      <c r="C102" s="2831" t="s">
        <v>17</v>
      </c>
      <c r="D102" s="2253" t="s">
        <v>859</v>
      </c>
      <c r="E102" s="2119" t="s">
        <v>531</v>
      </c>
      <c r="F102" s="2800" t="s">
        <v>15</v>
      </c>
      <c r="G102" s="2824">
        <v>25.5</v>
      </c>
      <c r="H102" s="2824">
        <v>21.1</v>
      </c>
      <c r="I102" s="2824">
        <v>21.1</v>
      </c>
      <c r="J102" s="648" t="s">
        <v>860</v>
      </c>
      <c r="K102" s="425">
        <v>3</v>
      </c>
      <c r="L102" s="1291" t="s">
        <v>317</v>
      </c>
      <c r="M102" s="1299" t="s">
        <v>1216</v>
      </c>
      <c r="N102" s="1289"/>
      <c r="T102" s="158">
        <v>1</v>
      </c>
    </row>
    <row r="103" spans="1:14" s="158" customFormat="1" ht="140.25" customHeight="1">
      <c r="A103" s="2842"/>
      <c r="B103" s="2843"/>
      <c r="C103" s="2841"/>
      <c r="D103" s="2254"/>
      <c r="E103" s="2826"/>
      <c r="F103" s="2829"/>
      <c r="G103" s="2825"/>
      <c r="H103" s="2825"/>
      <c r="I103" s="2825"/>
      <c r="J103" s="648" t="s">
        <v>861</v>
      </c>
      <c r="K103" s="425">
        <v>15.2</v>
      </c>
      <c r="L103" s="1293" t="s">
        <v>1217</v>
      </c>
      <c r="M103" s="1263"/>
      <c r="N103" s="1289"/>
    </row>
    <row r="104" spans="1:14" s="158" customFormat="1" ht="47.25" customHeight="1" hidden="1">
      <c r="A104" s="2842"/>
      <c r="B104" s="2843"/>
      <c r="C104" s="2841"/>
      <c r="D104" s="2254"/>
      <c r="E104" s="2826"/>
      <c r="F104" s="2829"/>
      <c r="G104" s="2825"/>
      <c r="H104" s="2825"/>
      <c r="I104" s="2825"/>
      <c r="J104" s="648" t="s">
        <v>862</v>
      </c>
      <c r="K104" s="424"/>
      <c r="L104" s="1263"/>
      <c r="M104" s="1263"/>
      <c r="N104" s="1289"/>
    </row>
    <row r="105" spans="1:14" ht="33" customHeight="1">
      <c r="A105" s="2819"/>
      <c r="B105" s="2821"/>
      <c r="C105" s="2832"/>
      <c r="D105" s="2255"/>
      <c r="E105" s="2120"/>
      <c r="F105" s="1300" t="s">
        <v>16</v>
      </c>
      <c r="G105" s="1298">
        <f>SUM(G102)</f>
        <v>25.5</v>
      </c>
      <c r="H105" s="1298">
        <f>SUM(H102)</f>
        <v>21.1</v>
      </c>
      <c r="I105" s="1298">
        <f>SUM(I102)</f>
        <v>21.1</v>
      </c>
      <c r="J105" s="2833"/>
      <c r="K105" s="2833"/>
      <c r="L105" s="2833"/>
      <c r="M105" s="2833"/>
      <c r="N105" s="2833"/>
    </row>
    <row r="106" spans="1:20" s="158" customFormat="1" ht="95.25" customHeight="1">
      <c r="A106" s="2818" t="s">
        <v>19</v>
      </c>
      <c r="B106" s="2820" t="s">
        <v>11</v>
      </c>
      <c r="C106" s="2831" t="s">
        <v>70</v>
      </c>
      <c r="D106" s="2253" t="s">
        <v>863</v>
      </c>
      <c r="E106" s="2119" t="s">
        <v>531</v>
      </c>
      <c r="F106" s="2800" t="s">
        <v>15</v>
      </c>
      <c r="G106" s="2824">
        <v>202.7</v>
      </c>
      <c r="H106" s="2824">
        <v>282.7</v>
      </c>
      <c r="I106" s="2824">
        <v>282.7</v>
      </c>
      <c r="J106" s="648" t="s">
        <v>864</v>
      </c>
      <c r="K106" s="425">
        <v>2</v>
      </c>
      <c r="L106" s="1293" t="s">
        <v>484</v>
      </c>
      <c r="M106" s="1263"/>
      <c r="N106" s="1289"/>
      <c r="T106" s="158">
        <v>1</v>
      </c>
    </row>
    <row r="107" spans="1:14" s="158" customFormat="1" ht="62.25" customHeight="1">
      <c r="A107" s="2842"/>
      <c r="B107" s="2843"/>
      <c r="C107" s="2841"/>
      <c r="D107" s="2254"/>
      <c r="E107" s="2826"/>
      <c r="F107" s="2829"/>
      <c r="G107" s="2825"/>
      <c r="H107" s="2825"/>
      <c r="I107" s="2825"/>
      <c r="J107" s="648" t="s">
        <v>865</v>
      </c>
      <c r="K107" s="425">
        <v>1</v>
      </c>
      <c r="L107" s="1301" t="s">
        <v>1308</v>
      </c>
      <c r="M107" s="1263"/>
      <c r="N107" s="1289"/>
    </row>
    <row r="108" spans="1:14" ht="21.75" customHeight="1">
      <c r="A108" s="2819"/>
      <c r="B108" s="2821"/>
      <c r="C108" s="2832"/>
      <c r="D108" s="2255"/>
      <c r="E108" s="2120"/>
      <c r="F108" s="1300" t="s">
        <v>16</v>
      </c>
      <c r="G108" s="1298">
        <f>SUM(G106)</f>
        <v>202.7</v>
      </c>
      <c r="H108" s="1298">
        <f>SUM(H106)</f>
        <v>282.7</v>
      </c>
      <c r="I108" s="1298">
        <f>SUM(I106)</f>
        <v>282.7</v>
      </c>
      <c r="J108" s="2833"/>
      <c r="K108" s="2833"/>
      <c r="L108" s="2833"/>
      <c r="M108" s="2833"/>
      <c r="N108" s="2833"/>
    </row>
    <row r="109" spans="1:14" s="43" customFormat="1" ht="23.25" customHeight="1">
      <c r="A109" s="651" t="s">
        <v>19</v>
      </c>
      <c r="B109" s="652" t="s">
        <v>11</v>
      </c>
      <c r="C109" s="2803" t="s">
        <v>27</v>
      </c>
      <c r="D109" s="2803"/>
      <c r="E109" s="2803"/>
      <c r="F109" s="2803"/>
      <c r="G109" s="1260">
        <f>SUM(G101+G105+G108)</f>
        <v>292.4</v>
      </c>
      <c r="H109" s="1260">
        <f>SUM(H101+H105+H108)</f>
        <v>372.4</v>
      </c>
      <c r="I109" s="1260">
        <f>SUM(I101+I105+I108)</f>
        <v>372.4</v>
      </c>
      <c r="J109" s="2395"/>
      <c r="K109" s="2395"/>
      <c r="L109" s="2395"/>
      <c r="M109" s="2395"/>
      <c r="N109" s="2395"/>
    </row>
    <row r="110" spans="1:14" s="43" customFormat="1" ht="22.5" customHeight="1">
      <c r="A110" s="651" t="s">
        <v>19</v>
      </c>
      <c r="B110" s="2808" t="s">
        <v>35</v>
      </c>
      <c r="C110" s="2808"/>
      <c r="D110" s="2808"/>
      <c r="E110" s="2808"/>
      <c r="F110" s="2808"/>
      <c r="G110" s="1277">
        <f>SUM(G109)</f>
        <v>292.4</v>
      </c>
      <c r="H110" s="1277">
        <f>SUM(H109)</f>
        <v>372.4</v>
      </c>
      <c r="I110" s="1277">
        <f>SUM(I109)</f>
        <v>372.4</v>
      </c>
      <c r="J110" s="2828"/>
      <c r="K110" s="2828"/>
      <c r="L110" s="2828"/>
      <c r="M110" s="2828"/>
      <c r="N110" s="2828"/>
    </row>
    <row r="111" spans="1:14" s="44" customFormat="1" ht="22.5" customHeight="1">
      <c r="A111" s="2846" t="s">
        <v>45</v>
      </c>
      <c r="B111" s="2847"/>
      <c r="C111" s="2847"/>
      <c r="D111" s="2847"/>
      <c r="E111" s="2847"/>
      <c r="F111" s="2848"/>
      <c r="G111" s="1302">
        <f>G94+G75+G49+G110</f>
        <v>5550.799999999999</v>
      </c>
      <c r="H111" s="1302">
        <f>H94+H75+H49+H110</f>
        <v>6237.899999999999</v>
      </c>
      <c r="I111" s="1302">
        <f>I94+I75+I49+I110</f>
        <v>5306.299999999999</v>
      </c>
      <c r="J111" s="2849"/>
      <c r="K111" s="2850"/>
      <c r="L111" s="2850"/>
      <c r="M111" s="2850"/>
      <c r="N111" s="2851"/>
    </row>
    <row r="112" ht="24.75" customHeight="1"/>
    <row r="113" spans="2:14" ht="15.75">
      <c r="B113" s="45"/>
      <c r="C113" s="45"/>
      <c r="D113" s="45"/>
      <c r="E113" s="45"/>
      <c r="F113" s="45"/>
      <c r="G113" s="46"/>
      <c r="H113" s="46"/>
      <c r="I113" s="46"/>
      <c r="J113" s="68"/>
      <c r="K113" s="45"/>
      <c r="L113" s="45"/>
      <c r="M113" s="45"/>
      <c r="N113" s="45"/>
    </row>
  </sheetData>
  <sheetProtection/>
  <mergeCells count="263">
    <mergeCell ref="J66:J67"/>
    <mergeCell ref="K66:K67"/>
    <mergeCell ref="L66:L67"/>
    <mergeCell ref="M66:M67"/>
    <mergeCell ref="N66:N67"/>
    <mergeCell ref="J68:N68"/>
    <mergeCell ref="J108:N108"/>
    <mergeCell ref="C109:F109"/>
    <mergeCell ref="J109:N109"/>
    <mergeCell ref="B110:F110"/>
    <mergeCell ref="J110:N110"/>
    <mergeCell ref="J59:J60"/>
    <mergeCell ref="K59:K60"/>
    <mergeCell ref="L59:L60"/>
    <mergeCell ref="M59:M60"/>
    <mergeCell ref="N59:N60"/>
    <mergeCell ref="J105:N105"/>
    <mergeCell ref="A106:A108"/>
    <mergeCell ref="B106:B108"/>
    <mergeCell ref="C106:C108"/>
    <mergeCell ref="D106:D108"/>
    <mergeCell ref="E106:E108"/>
    <mergeCell ref="F106:F107"/>
    <mergeCell ref="G106:G107"/>
    <mergeCell ref="H106:H107"/>
    <mergeCell ref="I106:I107"/>
    <mergeCell ref="H85:H86"/>
    <mergeCell ref="I85:I86"/>
    <mergeCell ref="C89:N89"/>
    <mergeCell ref="A90:A92"/>
    <mergeCell ref="B90:B92"/>
    <mergeCell ref="C90:C92"/>
    <mergeCell ref="A85:A87"/>
    <mergeCell ref="B85:B87"/>
    <mergeCell ref="D85:D87"/>
    <mergeCell ref="J87:N87"/>
    <mergeCell ref="M71:M72"/>
    <mergeCell ref="N71:N72"/>
    <mergeCell ref="C74:F74"/>
    <mergeCell ref="J74:N74"/>
    <mergeCell ref="E78:E79"/>
    <mergeCell ref="D78:D79"/>
    <mergeCell ref="J71:J72"/>
    <mergeCell ref="K71:K72"/>
    <mergeCell ref="L71:L72"/>
    <mergeCell ref="J73:N73"/>
    <mergeCell ref="F85:F86"/>
    <mergeCell ref="J79:N79"/>
    <mergeCell ref="G85:G86"/>
    <mergeCell ref="J69:N69"/>
    <mergeCell ref="C70:N70"/>
    <mergeCell ref="A71:A73"/>
    <mergeCell ref="B71:B73"/>
    <mergeCell ref="C71:C73"/>
    <mergeCell ref="D71:D73"/>
    <mergeCell ref="E71:E73"/>
    <mergeCell ref="A66:A68"/>
    <mergeCell ref="B66:B68"/>
    <mergeCell ref="C66:C68"/>
    <mergeCell ref="D66:D68"/>
    <mergeCell ref="E66:E68"/>
    <mergeCell ref="C69:F69"/>
    <mergeCell ref="L18:L19"/>
    <mergeCell ref="M18:M19"/>
    <mergeCell ref="N18:N19"/>
    <mergeCell ref="J56:J57"/>
    <mergeCell ref="K56:K57"/>
    <mergeCell ref="L56:L57"/>
    <mergeCell ref="M56:M57"/>
    <mergeCell ref="N56:N57"/>
    <mergeCell ref="C31:N31"/>
    <mergeCell ref="J29:N29"/>
    <mergeCell ref="B82:B84"/>
    <mergeCell ref="C88:F88"/>
    <mergeCell ref="J88:N88"/>
    <mergeCell ref="B94:F94"/>
    <mergeCell ref="J94:N94"/>
    <mergeCell ref="J84:N84"/>
    <mergeCell ref="E82:E84"/>
    <mergeCell ref="D82:D84"/>
    <mergeCell ref="C85:C87"/>
    <mergeCell ref="E85:E87"/>
    <mergeCell ref="A111:F111"/>
    <mergeCell ref="J111:N111"/>
    <mergeCell ref="J92:N92"/>
    <mergeCell ref="C93:F93"/>
    <mergeCell ref="J93:N93"/>
    <mergeCell ref="B95:N95"/>
    <mergeCell ref="C96:N96"/>
    <mergeCell ref="A102:A105"/>
    <mergeCell ref="B102:B105"/>
    <mergeCell ref="C102:C105"/>
    <mergeCell ref="C81:N81"/>
    <mergeCell ref="C82:C84"/>
    <mergeCell ref="A97:A101"/>
    <mergeCell ref="B97:B101"/>
    <mergeCell ref="C97:C101"/>
    <mergeCell ref="D97:D101"/>
    <mergeCell ref="E97:E101"/>
    <mergeCell ref="J82:J83"/>
    <mergeCell ref="K82:K83"/>
    <mergeCell ref="A82:A84"/>
    <mergeCell ref="C80:F80"/>
    <mergeCell ref="J80:N80"/>
    <mergeCell ref="J101:N101"/>
    <mergeCell ref="F97:F100"/>
    <mergeCell ref="G97:G100"/>
    <mergeCell ref="H97:H100"/>
    <mergeCell ref="I97:I100"/>
    <mergeCell ref="L82:L83"/>
    <mergeCell ref="M82:M83"/>
    <mergeCell ref="N82:N83"/>
    <mergeCell ref="D102:D105"/>
    <mergeCell ref="E102:E105"/>
    <mergeCell ref="F102:F104"/>
    <mergeCell ref="B76:N76"/>
    <mergeCell ref="C77:N77"/>
    <mergeCell ref="A78:A79"/>
    <mergeCell ref="B78:B79"/>
    <mergeCell ref="C78:C79"/>
    <mergeCell ref="G102:G104"/>
    <mergeCell ref="H102:H104"/>
    <mergeCell ref="I102:I104"/>
    <mergeCell ref="D90:D92"/>
    <mergeCell ref="E90:E92"/>
    <mergeCell ref="O61:O64"/>
    <mergeCell ref="C64:F64"/>
    <mergeCell ref="J64:N64"/>
    <mergeCell ref="B75:F75"/>
    <mergeCell ref="J75:N75"/>
    <mergeCell ref="C65:N65"/>
    <mergeCell ref="J63:N63"/>
    <mergeCell ref="A62:A63"/>
    <mergeCell ref="B62:B63"/>
    <mergeCell ref="C62:C63"/>
    <mergeCell ref="D62:D63"/>
    <mergeCell ref="E62:E63"/>
    <mergeCell ref="A59:A61"/>
    <mergeCell ref="B59:B61"/>
    <mergeCell ref="C59:C61"/>
    <mergeCell ref="D59:D61"/>
    <mergeCell ref="E59:E61"/>
    <mergeCell ref="J61:N61"/>
    <mergeCell ref="A54:A55"/>
    <mergeCell ref="B54:B55"/>
    <mergeCell ref="C54:C55"/>
    <mergeCell ref="D54:D55"/>
    <mergeCell ref="E54:E55"/>
    <mergeCell ref="A56:A58"/>
    <mergeCell ref="B56:B58"/>
    <mergeCell ref="C56:C58"/>
    <mergeCell ref="D56:D58"/>
    <mergeCell ref="E56:E58"/>
    <mergeCell ref="C51:N51"/>
    <mergeCell ref="A52:A53"/>
    <mergeCell ref="B52:B53"/>
    <mergeCell ref="C52:C53"/>
    <mergeCell ref="D52:D53"/>
    <mergeCell ref="E52:E53"/>
    <mergeCell ref="I39:I40"/>
    <mergeCell ref="C48:F48"/>
    <mergeCell ref="J48:N48"/>
    <mergeCell ref="B49:F49"/>
    <mergeCell ref="J49:N49"/>
    <mergeCell ref="B50:L50"/>
    <mergeCell ref="J45:N45"/>
    <mergeCell ref="H39:H40"/>
    <mergeCell ref="M43:M44"/>
    <mergeCell ref="N43:N44"/>
    <mergeCell ref="A46:A47"/>
    <mergeCell ref="B46:B47"/>
    <mergeCell ref="C46:C47"/>
    <mergeCell ref="D46:D47"/>
    <mergeCell ref="E46:E47"/>
    <mergeCell ref="J36:N36"/>
    <mergeCell ref="C37:F37"/>
    <mergeCell ref="J37:N37"/>
    <mergeCell ref="C38:N38"/>
    <mergeCell ref="G39:G40"/>
    <mergeCell ref="A39:A45"/>
    <mergeCell ref="B39:B45"/>
    <mergeCell ref="C39:C45"/>
    <mergeCell ref="D39:D45"/>
    <mergeCell ref="E39:E45"/>
    <mergeCell ref="F39:F40"/>
    <mergeCell ref="G34:G35"/>
    <mergeCell ref="H34:H35"/>
    <mergeCell ref="I34:I35"/>
    <mergeCell ref="A34:A36"/>
    <mergeCell ref="B34:B36"/>
    <mergeCell ref="C34:C36"/>
    <mergeCell ref="D34:D36"/>
    <mergeCell ref="E34:E36"/>
    <mergeCell ref="F34:F35"/>
    <mergeCell ref="A32:A33"/>
    <mergeCell ref="B32:B33"/>
    <mergeCell ref="C32:C33"/>
    <mergeCell ref="D32:D33"/>
    <mergeCell ref="E32:E33"/>
    <mergeCell ref="J33:N33"/>
    <mergeCell ref="C30:F30"/>
    <mergeCell ref="J30:N30"/>
    <mergeCell ref="J26:N26"/>
    <mergeCell ref="A27:A29"/>
    <mergeCell ref="B27:B29"/>
    <mergeCell ref="C27:C29"/>
    <mergeCell ref="D27:D29"/>
    <mergeCell ref="E27:E29"/>
    <mergeCell ref="F27:F28"/>
    <mergeCell ref="G27:G28"/>
    <mergeCell ref="H27:H28"/>
    <mergeCell ref="G22:G24"/>
    <mergeCell ref="H22:H24"/>
    <mergeCell ref="I22:I24"/>
    <mergeCell ref="I27:I28"/>
    <mergeCell ref="I18:I20"/>
    <mergeCell ref="H18:H20"/>
    <mergeCell ref="J21:N21"/>
    <mergeCell ref="A22:A26"/>
    <mergeCell ref="B22:B26"/>
    <mergeCell ref="C22:C26"/>
    <mergeCell ref="D22:D26"/>
    <mergeCell ref="E22:E26"/>
    <mergeCell ref="F22:F24"/>
    <mergeCell ref="J18:J19"/>
    <mergeCell ref="K18:K19"/>
    <mergeCell ref="J17:N17"/>
    <mergeCell ref="A18:A21"/>
    <mergeCell ref="B18:B21"/>
    <mergeCell ref="C18:C21"/>
    <mergeCell ref="D18:D21"/>
    <mergeCell ref="E18:E21"/>
    <mergeCell ref="F18:F20"/>
    <mergeCell ref="G18:G20"/>
    <mergeCell ref="A13:A17"/>
    <mergeCell ref="G13:G16"/>
    <mergeCell ref="H13:H16"/>
    <mergeCell ref="I13:I16"/>
    <mergeCell ref="K9:K10"/>
    <mergeCell ref="L9:L10"/>
    <mergeCell ref="B11:N11"/>
    <mergeCell ref="C12:N12"/>
    <mergeCell ref="B13:B17"/>
    <mergeCell ref="C13:C17"/>
    <mergeCell ref="D13:D17"/>
    <mergeCell ref="E13:E17"/>
    <mergeCell ref="F13:F16"/>
    <mergeCell ref="G8:I8"/>
    <mergeCell ref="J8:L8"/>
    <mergeCell ref="M8:M10"/>
    <mergeCell ref="N8:N10"/>
    <mergeCell ref="G9:G10"/>
    <mergeCell ref="H9:H10"/>
    <mergeCell ref="I9:I10"/>
    <mergeCell ref="J9:J10"/>
    <mergeCell ref="D5:N5"/>
    <mergeCell ref="D6:N6"/>
    <mergeCell ref="A8:A10"/>
    <mergeCell ref="B8:B10"/>
    <mergeCell ref="C8:C10"/>
    <mergeCell ref="D8:D10"/>
    <mergeCell ref="E8:E10"/>
    <mergeCell ref="F8:F10"/>
  </mergeCells>
  <printOptions/>
  <pageMargins left="0.11811023622047245" right="0.11811023622047245" top="0.3937007874015748" bottom="0.35433070866141736" header="0.31496062992125984" footer="0.31496062992125984"/>
  <pageSetup fitToHeight="0" horizontalDpi="600" verticalDpi="600" orientation="landscape" paperSize="9" scale="80" r:id="rId3"/>
  <legacyDrawing r:id="rId2"/>
</worksheet>
</file>

<file path=xl/worksheets/sheet8.xml><?xml version="1.0" encoding="utf-8"?>
<worksheet xmlns="http://schemas.openxmlformats.org/spreadsheetml/2006/main" xmlns:r="http://schemas.openxmlformats.org/officeDocument/2006/relationships">
  <sheetPr>
    <tabColor theme="9" tint="0.5999900102615356"/>
  </sheetPr>
  <dimension ref="A1:Q194"/>
  <sheetViews>
    <sheetView zoomScalePageLayoutView="0" workbookViewId="0" topLeftCell="A1">
      <selection activeCell="Q11" sqref="Q11"/>
    </sheetView>
  </sheetViews>
  <sheetFormatPr defaultColWidth="9.140625" defaultRowHeight="12.75"/>
  <cols>
    <col min="1" max="1" width="3.57421875" style="0" customWidth="1"/>
    <col min="2" max="2" width="3.8515625" style="0" customWidth="1"/>
    <col min="3" max="3" width="4.57421875" style="0" customWidth="1"/>
    <col min="4" max="4" width="4.140625" style="0" customWidth="1"/>
    <col min="5" max="5" width="21.57421875" style="0" customWidth="1"/>
    <col min="6" max="6" width="8.57421875" style="0" customWidth="1"/>
    <col min="7" max="7" width="10.7109375" style="0" customWidth="1"/>
    <col min="8" max="8" width="10.00390625" style="0" customWidth="1"/>
    <col min="9" max="9" width="10.57421875" style="0" customWidth="1"/>
    <col min="10" max="10" width="11.140625" style="0" customWidth="1"/>
    <col min="11" max="11" width="19.57421875" style="0" customWidth="1"/>
    <col min="14" max="14" width="34.421875" style="0" customWidth="1"/>
  </cols>
  <sheetData>
    <row r="1" ht="17.25" customHeight="1">
      <c r="N1" s="3569" t="s">
        <v>1717</v>
      </c>
    </row>
    <row r="2" ht="11.25" customHeight="1">
      <c r="N2" s="3569" t="s">
        <v>1722</v>
      </c>
    </row>
    <row r="3" ht="15" customHeight="1">
      <c r="N3" s="3569" t="s">
        <v>1719</v>
      </c>
    </row>
    <row r="4" ht="12.75" customHeight="1">
      <c r="N4" s="3569" t="s">
        <v>1720</v>
      </c>
    </row>
    <row r="5" spans="1:14" s="56" customFormat="1" ht="27.75" customHeight="1">
      <c r="A5" s="3018" t="s">
        <v>778</v>
      </c>
      <c r="B5" s="3018"/>
      <c r="C5" s="3018"/>
      <c r="D5" s="3018"/>
      <c r="E5" s="3018"/>
      <c r="F5" s="3018"/>
      <c r="G5" s="3018"/>
      <c r="H5" s="3018"/>
      <c r="I5" s="3018"/>
      <c r="J5" s="3018"/>
      <c r="K5" s="3018"/>
      <c r="L5" s="3018"/>
      <c r="M5" s="3018"/>
      <c r="N5" s="3018"/>
    </row>
    <row r="6" spans="1:14" s="56" customFormat="1" ht="12.75" customHeight="1">
      <c r="A6" s="3018"/>
      <c r="B6" s="3018"/>
      <c r="C6" s="3018"/>
      <c r="D6" s="3018"/>
      <c r="E6" s="3018"/>
      <c r="F6" s="3018"/>
      <c r="G6" s="3018"/>
      <c r="H6" s="3018"/>
      <c r="I6" s="3018"/>
      <c r="J6" s="3018"/>
      <c r="K6" s="3018"/>
      <c r="L6" s="3018"/>
      <c r="M6" s="3018"/>
      <c r="N6" s="3018"/>
    </row>
    <row r="7" spans="1:14" s="56" customFormat="1" ht="23.25" customHeight="1">
      <c r="A7" s="3010" t="s">
        <v>0</v>
      </c>
      <c r="B7" s="3010" t="s">
        <v>1</v>
      </c>
      <c r="C7" s="3010" t="s">
        <v>2</v>
      </c>
      <c r="D7" s="3019" t="s">
        <v>72</v>
      </c>
      <c r="E7" s="3011" t="s">
        <v>3</v>
      </c>
      <c r="F7" s="3022" t="s">
        <v>4</v>
      </c>
      <c r="G7" s="3010" t="s">
        <v>5</v>
      </c>
      <c r="H7" s="3028" t="s">
        <v>450</v>
      </c>
      <c r="I7" s="3028"/>
      <c r="J7" s="3028"/>
      <c r="K7" s="3015" t="s">
        <v>6</v>
      </c>
      <c r="L7" s="3015"/>
      <c r="M7" s="3015"/>
      <c r="N7" s="3011" t="s">
        <v>7</v>
      </c>
    </row>
    <row r="8" spans="1:14" s="56" customFormat="1" ht="12.75" customHeight="1">
      <c r="A8" s="3010"/>
      <c r="B8" s="3010"/>
      <c r="C8" s="3010"/>
      <c r="D8" s="3020"/>
      <c r="E8" s="3011"/>
      <c r="F8" s="3022"/>
      <c r="G8" s="3011"/>
      <c r="H8" s="2734" t="s">
        <v>667</v>
      </c>
      <c r="I8" s="2734" t="s">
        <v>668</v>
      </c>
      <c r="J8" s="2734" t="s">
        <v>669</v>
      </c>
      <c r="K8" s="3030" t="s">
        <v>8</v>
      </c>
      <c r="L8" s="3025" t="s">
        <v>9</v>
      </c>
      <c r="M8" s="3025" t="s">
        <v>10</v>
      </c>
      <c r="N8" s="3011"/>
    </row>
    <row r="9" spans="1:14" s="56" customFormat="1" ht="120.75" customHeight="1">
      <c r="A9" s="3010"/>
      <c r="B9" s="3010"/>
      <c r="C9" s="3010"/>
      <c r="D9" s="3021"/>
      <c r="E9" s="3011"/>
      <c r="F9" s="3022"/>
      <c r="G9" s="3011"/>
      <c r="H9" s="2734"/>
      <c r="I9" s="2734"/>
      <c r="J9" s="2734"/>
      <c r="K9" s="3030"/>
      <c r="L9" s="3025"/>
      <c r="M9" s="3025"/>
      <c r="N9" s="3011"/>
    </row>
    <row r="10" spans="1:14" s="56" customFormat="1" ht="24.75" customHeight="1">
      <c r="A10" s="3029" t="s">
        <v>73</v>
      </c>
      <c r="B10" s="3029"/>
      <c r="C10" s="3029"/>
      <c r="D10" s="3029"/>
      <c r="E10" s="3029"/>
      <c r="F10" s="3029"/>
      <c r="G10" s="3029"/>
      <c r="H10" s="3029"/>
      <c r="I10" s="3029"/>
      <c r="J10" s="3029"/>
      <c r="K10" s="3029"/>
      <c r="L10" s="3029"/>
      <c r="M10" s="3029"/>
      <c r="N10" s="3029"/>
    </row>
    <row r="11" spans="1:14" s="56" customFormat="1" ht="22.5" customHeight="1">
      <c r="A11" s="3031" t="s">
        <v>74</v>
      </c>
      <c r="B11" s="3031"/>
      <c r="C11" s="3031"/>
      <c r="D11" s="3031"/>
      <c r="E11" s="3031"/>
      <c r="F11" s="3031"/>
      <c r="G11" s="3031"/>
      <c r="H11" s="3031"/>
      <c r="I11" s="3031"/>
      <c r="J11" s="3031"/>
      <c r="K11" s="3031"/>
      <c r="L11" s="3031"/>
      <c r="M11" s="3031"/>
      <c r="N11" s="3031"/>
    </row>
    <row r="12" spans="1:14" s="56" customFormat="1" ht="18.75" customHeight="1">
      <c r="A12" s="1305" t="s">
        <v>11</v>
      </c>
      <c r="B12" s="3032" t="s">
        <v>75</v>
      </c>
      <c r="C12" s="3032"/>
      <c r="D12" s="3032"/>
      <c r="E12" s="3032"/>
      <c r="F12" s="3032"/>
      <c r="G12" s="3032"/>
      <c r="H12" s="3032"/>
      <c r="I12" s="3032"/>
      <c r="J12" s="3032"/>
      <c r="K12" s="3032"/>
      <c r="L12" s="3032"/>
      <c r="M12" s="3032"/>
      <c r="N12" s="3032"/>
    </row>
    <row r="13" spans="1:14" s="56" customFormat="1" ht="15.75">
      <c r="A13" s="1306" t="s">
        <v>11</v>
      </c>
      <c r="B13" s="1307" t="s">
        <v>11</v>
      </c>
      <c r="C13" s="3009" t="s">
        <v>76</v>
      </c>
      <c r="D13" s="3009"/>
      <c r="E13" s="3009"/>
      <c r="F13" s="3009"/>
      <c r="G13" s="3009"/>
      <c r="H13" s="3009"/>
      <c r="I13" s="3009"/>
      <c r="J13" s="3009"/>
      <c r="K13" s="3009"/>
      <c r="L13" s="3009"/>
      <c r="M13" s="3009"/>
      <c r="N13" s="3009"/>
    </row>
    <row r="14" spans="1:14" s="56" customFormat="1" ht="20.25" customHeight="1">
      <c r="A14" s="2893" t="s">
        <v>11</v>
      </c>
      <c r="B14" s="2894" t="s">
        <v>11</v>
      </c>
      <c r="C14" s="2895" t="s">
        <v>11</v>
      </c>
      <c r="D14" s="2984"/>
      <c r="E14" s="3053" t="s">
        <v>77</v>
      </c>
      <c r="F14" s="3054" t="s">
        <v>533</v>
      </c>
      <c r="G14" s="3015" t="s">
        <v>15</v>
      </c>
      <c r="H14" s="3023">
        <v>5.8</v>
      </c>
      <c r="I14" s="3024">
        <v>18.4</v>
      </c>
      <c r="J14" s="3024">
        <v>18.4</v>
      </c>
      <c r="K14" s="1313" t="s">
        <v>534</v>
      </c>
      <c r="L14" s="1314">
        <v>8</v>
      </c>
      <c r="M14" s="1315">
        <v>8</v>
      </c>
      <c r="N14" s="3026"/>
    </row>
    <row r="15" spans="1:14" s="56" customFormat="1" ht="36" customHeight="1">
      <c r="A15" s="2893"/>
      <c r="B15" s="2894"/>
      <c r="C15" s="2895"/>
      <c r="D15" s="2985"/>
      <c r="E15" s="3053"/>
      <c r="F15" s="3054"/>
      <c r="G15" s="3015"/>
      <c r="H15" s="3023"/>
      <c r="I15" s="3024"/>
      <c r="J15" s="3024"/>
      <c r="K15" s="429" t="s">
        <v>535</v>
      </c>
      <c r="L15" s="1316" t="s">
        <v>868</v>
      </c>
      <c r="M15" s="1317" t="s">
        <v>868</v>
      </c>
      <c r="N15" s="3027"/>
    </row>
    <row r="16" spans="1:14" s="56" customFormat="1" ht="60" customHeight="1">
      <c r="A16" s="2893"/>
      <c r="B16" s="2894"/>
      <c r="C16" s="2895"/>
      <c r="D16" s="2985"/>
      <c r="E16" s="3053"/>
      <c r="F16" s="3054"/>
      <c r="G16" s="3015"/>
      <c r="H16" s="3023"/>
      <c r="I16" s="3024"/>
      <c r="J16" s="3024"/>
      <c r="K16" s="429" t="s">
        <v>536</v>
      </c>
      <c r="L16" s="1316" t="s">
        <v>869</v>
      </c>
      <c r="M16" s="1317" t="s">
        <v>869</v>
      </c>
      <c r="N16" s="3027"/>
    </row>
    <row r="17" spans="1:14" s="56" customFormat="1" ht="39" customHeight="1">
      <c r="A17" s="2893"/>
      <c r="B17" s="2894"/>
      <c r="C17" s="2895"/>
      <c r="D17" s="2985"/>
      <c r="E17" s="3053"/>
      <c r="F17" s="3054"/>
      <c r="G17" s="3015"/>
      <c r="H17" s="3023"/>
      <c r="I17" s="3024"/>
      <c r="J17" s="3024"/>
      <c r="K17" s="1318" t="s">
        <v>537</v>
      </c>
      <c r="L17" s="1316" t="s">
        <v>870</v>
      </c>
      <c r="M17" s="1317" t="s">
        <v>870</v>
      </c>
      <c r="N17" s="2356"/>
    </row>
    <row r="18" spans="1:14" s="56" customFormat="1" ht="30" customHeight="1">
      <c r="A18" s="2893"/>
      <c r="B18" s="2894"/>
      <c r="C18" s="2895"/>
      <c r="D18" s="2986"/>
      <c r="E18" s="3053"/>
      <c r="F18" s="3054"/>
      <c r="G18" s="1319" t="s">
        <v>16</v>
      </c>
      <c r="H18" s="1320">
        <f>H14</f>
        <v>5.8</v>
      </c>
      <c r="I18" s="1320">
        <f>I14</f>
        <v>18.4</v>
      </c>
      <c r="J18" s="1320">
        <f>J14</f>
        <v>18.4</v>
      </c>
      <c r="K18" s="2886"/>
      <c r="L18" s="2887"/>
      <c r="M18" s="2887"/>
      <c r="N18" s="2888"/>
    </row>
    <row r="19" spans="1:14" s="56" customFormat="1" ht="25.5" customHeight="1">
      <c r="A19" s="1321" t="s">
        <v>11</v>
      </c>
      <c r="B19" s="1322" t="s">
        <v>11</v>
      </c>
      <c r="C19" s="2931" t="s">
        <v>27</v>
      </c>
      <c r="D19" s="2932"/>
      <c r="E19" s="2932"/>
      <c r="F19" s="2932"/>
      <c r="G19" s="2932"/>
      <c r="H19" s="1323">
        <f>SUM(H18)</f>
        <v>5.8</v>
      </c>
      <c r="I19" s="1323">
        <f>SUM(I18)</f>
        <v>18.4</v>
      </c>
      <c r="J19" s="1323">
        <f>SUM(J18)</f>
        <v>18.4</v>
      </c>
      <c r="K19" s="2933"/>
      <c r="L19" s="2934"/>
      <c r="M19" s="2934"/>
      <c r="N19" s="2935"/>
    </row>
    <row r="20" spans="1:14" s="230" customFormat="1" ht="24.75" customHeight="1">
      <c r="A20" s="1324" t="s">
        <v>11</v>
      </c>
      <c r="B20" s="1325" t="s">
        <v>17</v>
      </c>
      <c r="C20" s="3012" t="s">
        <v>78</v>
      </c>
      <c r="D20" s="3013"/>
      <c r="E20" s="3013"/>
      <c r="F20" s="3013"/>
      <c r="G20" s="3013"/>
      <c r="H20" s="3013"/>
      <c r="I20" s="3013"/>
      <c r="J20" s="3013"/>
      <c r="K20" s="3013"/>
      <c r="L20" s="3013"/>
      <c r="M20" s="3013"/>
      <c r="N20" s="3014"/>
    </row>
    <row r="21" spans="1:14" s="56" customFormat="1" ht="63" customHeight="1">
      <c r="A21" s="2999" t="s">
        <v>11</v>
      </c>
      <c r="B21" s="3001" t="s">
        <v>17</v>
      </c>
      <c r="C21" s="2896" t="s">
        <v>17</v>
      </c>
      <c r="D21" s="2984"/>
      <c r="E21" s="3003" t="s">
        <v>538</v>
      </c>
      <c r="F21" s="2957" t="s">
        <v>533</v>
      </c>
      <c r="G21" s="1304" t="s">
        <v>15</v>
      </c>
      <c r="H21" s="1312">
        <v>29</v>
      </c>
      <c r="I21" s="1136">
        <v>29</v>
      </c>
      <c r="J21" s="1312">
        <v>29</v>
      </c>
      <c r="K21" s="429" t="s">
        <v>873</v>
      </c>
      <c r="L21" s="1327">
        <v>19</v>
      </c>
      <c r="M21" s="1328">
        <v>19</v>
      </c>
      <c r="N21" s="1329"/>
    </row>
    <row r="22" spans="1:14" s="56" customFormat="1" ht="36" customHeight="1">
      <c r="A22" s="2915"/>
      <c r="B22" s="2913"/>
      <c r="C22" s="2898"/>
      <c r="D22" s="2986"/>
      <c r="E22" s="3005"/>
      <c r="F22" s="3006"/>
      <c r="G22" s="1330" t="s">
        <v>16</v>
      </c>
      <c r="H22" s="1320">
        <f>H21</f>
        <v>29</v>
      </c>
      <c r="I22" s="1320">
        <f>I21</f>
        <v>29</v>
      </c>
      <c r="J22" s="1320">
        <f>J21</f>
        <v>29</v>
      </c>
      <c r="K22" s="2886"/>
      <c r="L22" s="2887"/>
      <c r="M22" s="2887"/>
      <c r="N22" s="2888"/>
    </row>
    <row r="23" spans="1:14" s="56" customFormat="1" ht="50.25" customHeight="1">
      <c r="A23" s="2999" t="s">
        <v>11</v>
      </c>
      <c r="B23" s="3001" t="s">
        <v>17</v>
      </c>
      <c r="C23" s="2896" t="s">
        <v>34</v>
      </c>
      <c r="D23" s="2984"/>
      <c r="E23" s="3003" t="s">
        <v>871</v>
      </c>
      <c r="F23" s="2957" t="s">
        <v>533</v>
      </c>
      <c r="G23" s="1304" t="s">
        <v>15</v>
      </c>
      <c r="H23" s="1312">
        <v>15</v>
      </c>
      <c r="I23" s="1136">
        <v>29</v>
      </c>
      <c r="J23" s="1312">
        <v>29</v>
      </c>
      <c r="K23" s="429" t="s">
        <v>874</v>
      </c>
      <c r="L23" s="1331" t="s">
        <v>876</v>
      </c>
      <c r="M23" s="1332" t="s">
        <v>876</v>
      </c>
      <c r="N23" s="1329"/>
    </row>
    <row r="24" spans="1:14" s="56" customFormat="1" ht="36" customHeight="1">
      <c r="A24" s="2915"/>
      <c r="B24" s="2913"/>
      <c r="C24" s="2898"/>
      <c r="D24" s="2986"/>
      <c r="E24" s="3005"/>
      <c r="F24" s="3006"/>
      <c r="G24" s="1330" t="s">
        <v>16</v>
      </c>
      <c r="H24" s="1320">
        <f>H23</f>
        <v>15</v>
      </c>
      <c r="I24" s="1320">
        <f>I23</f>
        <v>29</v>
      </c>
      <c r="J24" s="1320">
        <f>J23</f>
        <v>29</v>
      </c>
      <c r="K24" s="2886"/>
      <c r="L24" s="2887"/>
      <c r="M24" s="2887"/>
      <c r="N24" s="2888"/>
    </row>
    <row r="25" spans="1:14" s="56" customFormat="1" ht="29.25" customHeight="1">
      <c r="A25" s="2999" t="s">
        <v>11</v>
      </c>
      <c r="B25" s="3001" t="s">
        <v>17</v>
      </c>
      <c r="C25" s="2896" t="s">
        <v>19</v>
      </c>
      <c r="D25" s="2984"/>
      <c r="E25" s="3003" t="s">
        <v>872</v>
      </c>
      <c r="F25" s="2957" t="s">
        <v>533</v>
      </c>
      <c r="G25" s="1304" t="s">
        <v>15</v>
      </c>
      <c r="H25" s="1312">
        <v>50</v>
      </c>
      <c r="I25" s="1136">
        <v>50</v>
      </c>
      <c r="J25" s="1312">
        <v>50</v>
      </c>
      <c r="K25" s="2909" t="s">
        <v>875</v>
      </c>
      <c r="L25" s="3007">
        <v>3</v>
      </c>
      <c r="M25" s="3008">
        <v>3</v>
      </c>
      <c r="N25" s="3016"/>
    </row>
    <row r="26" spans="1:14" s="56" customFormat="1" ht="30" customHeight="1">
      <c r="A26" s="3000"/>
      <c r="B26" s="3002"/>
      <c r="C26" s="2897"/>
      <c r="D26" s="2985"/>
      <c r="E26" s="3004"/>
      <c r="F26" s="2958"/>
      <c r="G26" s="1304" t="s">
        <v>15</v>
      </c>
      <c r="H26" s="1312"/>
      <c r="I26" s="1136">
        <v>18</v>
      </c>
      <c r="J26" s="1312">
        <v>18</v>
      </c>
      <c r="K26" s="2909"/>
      <c r="L26" s="3007"/>
      <c r="M26" s="3008"/>
      <c r="N26" s="3017"/>
    </row>
    <row r="27" spans="1:14" s="56" customFormat="1" ht="122.25" customHeight="1">
      <c r="A27" s="3000"/>
      <c r="B27" s="3002"/>
      <c r="C27" s="2897"/>
      <c r="D27" s="2985"/>
      <c r="E27" s="3004"/>
      <c r="F27" s="2958"/>
      <c r="G27" s="1304" t="s">
        <v>15</v>
      </c>
      <c r="H27" s="1312"/>
      <c r="I27" s="1136">
        <v>110</v>
      </c>
      <c r="J27" s="1312">
        <v>73</v>
      </c>
      <c r="K27" s="1334" t="s">
        <v>1058</v>
      </c>
      <c r="L27" s="1333">
        <v>261</v>
      </c>
      <c r="M27" s="1335">
        <v>261</v>
      </c>
      <c r="N27" s="1336"/>
    </row>
    <row r="28" spans="1:14" s="56" customFormat="1" ht="66.75" customHeight="1">
      <c r="A28" s="3000"/>
      <c r="B28" s="3002"/>
      <c r="C28" s="2897"/>
      <c r="D28" s="2985"/>
      <c r="E28" s="3004"/>
      <c r="F28" s="2958"/>
      <c r="G28" s="1304" t="s">
        <v>15</v>
      </c>
      <c r="H28" s="1312"/>
      <c r="I28" s="1136">
        <v>9</v>
      </c>
      <c r="J28" s="1312">
        <v>9</v>
      </c>
      <c r="K28" s="1334" t="s">
        <v>1059</v>
      </c>
      <c r="L28" s="1333">
        <v>1</v>
      </c>
      <c r="M28" s="1335">
        <v>1</v>
      </c>
      <c r="N28" s="1336"/>
    </row>
    <row r="29" spans="1:14" s="56" customFormat="1" ht="36" customHeight="1">
      <c r="A29" s="2915"/>
      <c r="B29" s="2913"/>
      <c r="C29" s="2898"/>
      <c r="D29" s="2986"/>
      <c r="E29" s="3005"/>
      <c r="F29" s="3006"/>
      <c r="G29" s="1330" t="s">
        <v>16</v>
      </c>
      <c r="H29" s="1320">
        <f>SUM(H25:H28)</f>
        <v>50</v>
      </c>
      <c r="I29" s="1320">
        <f>SUM(I25:I28)</f>
        <v>187</v>
      </c>
      <c r="J29" s="1320">
        <f>SUM(J25:J28)</f>
        <v>150</v>
      </c>
      <c r="K29" s="2886"/>
      <c r="L29" s="2887"/>
      <c r="M29" s="2887"/>
      <c r="N29" s="2888"/>
    </row>
    <row r="30" spans="1:14" s="56" customFormat="1" ht="25.5" customHeight="1">
      <c r="A30" s="1321" t="s">
        <v>11</v>
      </c>
      <c r="B30" s="1322" t="s">
        <v>11</v>
      </c>
      <c r="C30" s="2931" t="s">
        <v>27</v>
      </c>
      <c r="D30" s="2932"/>
      <c r="E30" s="2932"/>
      <c r="F30" s="2932"/>
      <c r="G30" s="2932"/>
      <c r="H30" s="1323">
        <f>SUM(H22+H24+H29)</f>
        <v>94</v>
      </c>
      <c r="I30" s="1323">
        <f>SUM(I22+I24+I29)</f>
        <v>245</v>
      </c>
      <c r="J30" s="1323">
        <f>SUM(J22+J24+J29)</f>
        <v>208</v>
      </c>
      <c r="K30" s="2933"/>
      <c r="L30" s="2934"/>
      <c r="M30" s="2934"/>
      <c r="N30" s="2935"/>
    </row>
    <row r="31" spans="1:14" s="56" customFormat="1" ht="27" customHeight="1">
      <c r="A31" s="1306" t="s">
        <v>11</v>
      </c>
      <c r="B31" s="3048" t="s">
        <v>35</v>
      </c>
      <c r="C31" s="3049"/>
      <c r="D31" s="3049"/>
      <c r="E31" s="3049"/>
      <c r="F31" s="3049"/>
      <c r="G31" s="3049"/>
      <c r="H31" s="1337">
        <f>SUM(H19+H30)</f>
        <v>99.8</v>
      </c>
      <c r="I31" s="1337">
        <f>SUM(I19+I30)</f>
        <v>263.4</v>
      </c>
      <c r="J31" s="1337">
        <f>SUM(J19+J30)</f>
        <v>226.4</v>
      </c>
      <c r="K31" s="1338"/>
      <c r="L31" s="1339"/>
      <c r="M31" s="1339"/>
      <c r="N31" s="1340"/>
    </row>
    <row r="32" spans="1:14" s="56" customFormat="1" ht="25.5" customHeight="1">
      <c r="A32" s="1306" t="s">
        <v>17</v>
      </c>
      <c r="B32" s="3050" t="s">
        <v>79</v>
      </c>
      <c r="C32" s="3051"/>
      <c r="D32" s="3051"/>
      <c r="E32" s="3051"/>
      <c r="F32" s="3051"/>
      <c r="G32" s="3051"/>
      <c r="H32" s="3051"/>
      <c r="I32" s="3051"/>
      <c r="J32" s="3051"/>
      <c r="K32" s="3051"/>
      <c r="L32" s="3051"/>
      <c r="M32" s="3051"/>
      <c r="N32" s="3052"/>
    </row>
    <row r="33" spans="1:14" s="56" customFormat="1" ht="30.75" customHeight="1">
      <c r="A33" s="1321" t="s">
        <v>17</v>
      </c>
      <c r="B33" s="1341" t="s">
        <v>11</v>
      </c>
      <c r="C33" s="3035" t="s">
        <v>80</v>
      </c>
      <c r="D33" s="3036"/>
      <c r="E33" s="3036"/>
      <c r="F33" s="3036"/>
      <c r="G33" s="3036"/>
      <c r="H33" s="3036"/>
      <c r="I33" s="3036"/>
      <c r="J33" s="3036"/>
      <c r="K33" s="3036"/>
      <c r="L33" s="3036"/>
      <c r="M33" s="3036"/>
      <c r="N33" s="3037"/>
    </row>
    <row r="34" spans="1:14" s="56" customFormat="1" ht="31.5" customHeight="1">
      <c r="A34" s="2893" t="s">
        <v>17</v>
      </c>
      <c r="B34" s="2894" t="s">
        <v>11</v>
      </c>
      <c r="C34" s="2895" t="s">
        <v>11</v>
      </c>
      <c r="D34" s="2997"/>
      <c r="E34" s="3034" t="s">
        <v>81</v>
      </c>
      <c r="F34" s="3054" t="s">
        <v>533</v>
      </c>
      <c r="G34" s="2927" t="s">
        <v>593</v>
      </c>
      <c r="H34" s="3038">
        <v>17185.5</v>
      </c>
      <c r="I34" s="3041">
        <v>17772.4</v>
      </c>
      <c r="J34" s="3041">
        <v>17772.4</v>
      </c>
      <c r="K34" s="1344" t="s">
        <v>539</v>
      </c>
      <c r="L34" s="1345">
        <v>32</v>
      </c>
      <c r="M34" s="1346">
        <v>32</v>
      </c>
      <c r="N34" s="3055"/>
    </row>
    <row r="35" spans="1:14" s="56" customFormat="1" ht="34.5" customHeight="1">
      <c r="A35" s="2893"/>
      <c r="B35" s="2894"/>
      <c r="C35" s="2895"/>
      <c r="D35" s="3033"/>
      <c r="E35" s="3034"/>
      <c r="F35" s="3054"/>
      <c r="G35" s="2928"/>
      <c r="H35" s="3039"/>
      <c r="I35" s="3042"/>
      <c r="J35" s="3042"/>
      <c r="K35" s="1347" t="s">
        <v>1218</v>
      </c>
      <c r="L35" s="1348">
        <v>32</v>
      </c>
      <c r="M35" s="1349">
        <v>32</v>
      </c>
      <c r="N35" s="3056"/>
    </row>
    <row r="36" spans="1:14" s="56" customFormat="1" ht="51" customHeight="1">
      <c r="A36" s="2893"/>
      <c r="B36" s="2894"/>
      <c r="C36" s="2895"/>
      <c r="D36" s="3033"/>
      <c r="E36" s="3034"/>
      <c r="F36" s="3054"/>
      <c r="G36" s="2929"/>
      <c r="H36" s="3040"/>
      <c r="I36" s="3043"/>
      <c r="J36" s="3043"/>
      <c r="K36" s="1350" t="s">
        <v>541</v>
      </c>
      <c r="L36" s="1351">
        <v>1</v>
      </c>
      <c r="M36" s="1352">
        <v>1</v>
      </c>
      <c r="N36" s="3056"/>
    </row>
    <row r="37" spans="1:14" s="56" customFormat="1" ht="71.25" customHeight="1">
      <c r="A37" s="2893"/>
      <c r="B37" s="2894"/>
      <c r="C37" s="2895"/>
      <c r="D37" s="3033"/>
      <c r="E37" s="3034"/>
      <c r="F37" s="3054"/>
      <c r="G37" s="1353" t="s">
        <v>878</v>
      </c>
      <c r="H37" s="1342">
        <v>3381.6</v>
      </c>
      <c r="I37" s="1343">
        <v>3447.6</v>
      </c>
      <c r="J37" s="1343">
        <v>3447.6</v>
      </c>
      <c r="K37" s="1354" t="s">
        <v>1219</v>
      </c>
      <c r="L37" s="1355">
        <v>2000</v>
      </c>
      <c r="M37" s="1356">
        <v>2000</v>
      </c>
      <c r="N37" s="3056"/>
    </row>
    <row r="38" spans="1:14" s="56" customFormat="1" ht="93" customHeight="1">
      <c r="A38" s="2893"/>
      <c r="B38" s="2894"/>
      <c r="C38" s="2895"/>
      <c r="D38" s="3033"/>
      <c r="E38" s="3034"/>
      <c r="F38" s="3054"/>
      <c r="G38" s="1357" t="s">
        <v>1220</v>
      </c>
      <c r="H38" s="499">
        <v>0</v>
      </c>
      <c r="I38" s="499">
        <v>78.5</v>
      </c>
      <c r="J38" s="499">
        <v>78.5</v>
      </c>
      <c r="K38" s="1358" t="s">
        <v>1221</v>
      </c>
      <c r="L38" s="1359">
        <v>20</v>
      </c>
      <c r="M38" s="1360">
        <v>20</v>
      </c>
      <c r="N38" s="1361"/>
    </row>
    <row r="39" spans="1:14" s="56" customFormat="1" ht="100.5" customHeight="1">
      <c r="A39" s="2893"/>
      <c r="B39" s="2894"/>
      <c r="C39" s="2895"/>
      <c r="D39" s="3033"/>
      <c r="E39" s="3034"/>
      <c r="F39" s="3054"/>
      <c r="G39" s="1357" t="s">
        <v>1222</v>
      </c>
      <c r="H39" s="499">
        <v>0</v>
      </c>
      <c r="I39" s="499">
        <v>459.3</v>
      </c>
      <c r="J39" s="499">
        <v>459.3</v>
      </c>
      <c r="K39" s="1362" t="s">
        <v>1223</v>
      </c>
      <c r="L39" s="1363">
        <v>1198</v>
      </c>
      <c r="M39" s="1364">
        <v>1198</v>
      </c>
      <c r="N39" s="1365"/>
    </row>
    <row r="40" spans="1:14" s="56" customFormat="1" ht="102" customHeight="1">
      <c r="A40" s="2893"/>
      <c r="B40" s="2894"/>
      <c r="C40" s="2895"/>
      <c r="D40" s="3033"/>
      <c r="E40" s="3034"/>
      <c r="F40" s="3054"/>
      <c r="G40" s="1366" t="s">
        <v>1224</v>
      </c>
      <c r="H40" s="500">
        <v>0</v>
      </c>
      <c r="I40" s="500">
        <v>55.4</v>
      </c>
      <c r="J40" s="500">
        <v>55.4</v>
      </c>
      <c r="K40" s="1367" t="s">
        <v>1225</v>
      </c>
      <c r="L40" s="1368">
        <v>738.8</v>
      </c>
      <c r="M40" s="1369">
        <v>738.8</v>
      </c>
      <c r="N40" s="1370"/>
    </row>
    <row r="41" spans="1:14" s="56" customFormat="1" ht="26.25" customHeight="1">
      <c r="A41" s="2893"/>
      <c r="B41" s="2894"/>
      <c r="C41" s="2895"/>
      <c r="D41" s="3033"/>
      <c r="E41" s="3034"/>
      <c r="F41" s="3054"/>
      <c r="G41" s="3068" t="s">
        <v>15</v>
      </c>
      <c r="H41" s="3058">
        <v>83.9</v>
      </c>
      <c r="I41" s="3058">
        <v>83.9</v>
      </c>
      <c r="J41" s="3058">
        <v>83.9</v>
      </c>
      <c r="K41" s="1371" t="s">
        <v>540</v>
      </c>
      <c r="L41" s="1372">
        <v>1</v>
      </c>
      <c r="M41" s="1352">
        <v>1</v>
      </c>
      <c r="N41" s="1361"/>
    </row>
    <row r="42" spans="1:14" s="56" customFormat="1" ht="72" customHeight="1">
      <c r="A42" s="2893"/>
      <c r="B42" s="2894"/>
      <c r="C42" s="2895"/>
      <c r="D42" s="3033"/>
      <c r="E42" s="3034"/>
      <c r="F42" s="3054"/>
      <c r="G42" s="3069"/>
      <c r="H42" s="3059"/>
      <c r="I42" s="3059"/>
      <c r="J42" s="3059"/>
      <c r="K42" s="1373" t="s">
        <v>1226</v>
      </c>
      <c r="L42" s="1374">
        <v>26</v>
      </c>
      <c r="M42" s="1375">
        <v>26</v>
      </c>
      <c r="N42" s="1376"/>
    </row>
    <row r="43" spans="1:14" s="56" customFormat="1" ht="94.5" customHeight="1">
      <c r="A43" s="2893"/>
      <c r="B43" s="2894"/>
      <c r="C43" s="2895"/>
      <c r="D43" s="3033"/>
      <c r="E43" s="3034"/>
      <c r="F43" s="3054"/>
      <c r="G43" s="2927" t="s">
        <v>15</v>
      </c>
      <c r="H43" s="3155">
        <v>5245.4</v>
      </c>
      <c r="I43" s="3155">
        <v>5476.3</v>
      </c>
      <c r="J43" s="3155">
        <v>5476.3</v>
      </c>
      <c r="K43" s="1377" t="s">
        <v>1227</v>
      </c>
      <c r="L43" s="1378">
        <v>10</v>
      </c>
      <c r="M43" s="1379">
        <v>10</v>
      </c>
      <c r="N43" s="1376"/>
    </row>
    <row r="44" spans="1:14" s="56" customFormat="1" ht="80.25" customHeight="1">
      <c r="A44" s="2893"/>
      <c r="B44" s="2894"/>
      <c r="C44" s="2895"/>
      <c r="D44" s="3033"/>
      <c r="E44" s="3034"/>
      <c r="F44" s="3054"/>
      <c r="G44" s="2928"/>
      <c r="H44" s="3156"/>
      <c r="I44" s="3156"/>
      <c r="J44" s="3156"/>
      <c r="K44" s="1380" t="s">
        <v>1228</v>
      </c>
      <c r="L44" s="1381" t="s">
        <v>1229</v>
      </c>
      <c r="M44" s="1382" t="s">
        <v>1229</v>
      </c>
      <c r="N44" s="1376"/>
    </row>
    <row r="45" spans="1:14" s="56" customFormat="1" ht="52.5" customHeight="1">
      <c r="A45" s="2893"/>
      <c r="B45" s="2894"/>
      <c r="C45" s="2895"/>
      <c r="D45" s="3033"/>
      <c r="E45" s="3034"/>
      <c r="F45" s="3054"/>
      <c r="G45" s="2928"/>
      <c r="H45" s="3156"/>
      <c r="I45" s="3156"/>
      <c r="J45" s="3156"/>
      <c r="K45" s="1383" t="s">
        <v>1230</v>
      </c>
      <c r="L45" s="1384" t="s">
        <v>1231</v>
      </c>
      <c r="M45" s="1385" t="s">
        <v>1231</v>
      </c>
      <c r="N45" s="779"/>
    </row>
    <row r="46" spans="1:14" s="56" customFormat="1" ht="83.25" customHeight="1">
      <c r="A46" s="2893"/>
      <c r="B46" s="2894"/>
      <c r="C46" s="2895"/>
      <c r="D46" s="3033"/>
      <c r="E46" s="3034"/>
      <c r="F46" s="3054"/>
      <c r="G46" s="2929"/>
      <c r="H46" s="3157"/>
      <c r="I46" s="3157"/>
      <c r="J46" s="3157"/>
      <c r="K46" s="1386" t="s">
        <v>1232</v>
      </c>
      <c r="L46" s="1387">
        <v>0.4</v>
      </c>
      <c r="M46" s="1360">
        <v>0.4</v>
      </c>
      <c r="N46" s="779"/>
    </row>
    <row r="47" spans="1:14" s="56" customFormat="1" ht="54.75" customHeight="1">
      <c r="A47" s="2893"/>
      <c r="B47" s="2894"/>
      <c r="C47" s="2895"/>
      <c r="D47" s="3033"/>
      <c r="E47" s="3034"/>
      <c r="F47" s="3054"/>
      <c r="G47" s="2896" t="s">
        <v>502</v>
      </c>
      <c r="H47" s="3057">
        <v>8</v>
      </c>
      <c r="I47" s="3057">
        <v>152.8</v>
      </c>
      <c r="J47" s="3057">
        <v>152.8</v>
      </c>
      <c r="K47" s="1354" t="s">
        <v>877</v>
      </c>
      <c r="L47" s="1387">
        <v>1</v>
      </c>
      <c r="M47" s="1360">
        <v>1</v>
      </c>
      <c r="N47" s="779"/>
    </row>
    <row r="48" spans="1:14" s="56" customFormat="1" ht="54.75" customHeight="1">
      <c r="A48" s="2893"/>
      <c r="B48" s="2894"/>
      <c r="C48" s="2895"/>
      <c r="D48" s="3033"/>
      <c r="E48" s="3034"/>
      <c r="F48" s="3054"/>
      <c r="G48" s="2897"/>
      <c r="H48" s="3057"/>
      <c r="I48" s="3057"/>
      <c r="J48" s="3057"/>
      <c r="K48" s="1354" t="s">
        <v>1233</v>
      </c>
      <c r="L48" s="1387">
        <v>1</v>
      </c>
      <c r="M48" s="1360">
        <v>1</v>
      </c>
      <c r="N48" s="779"/>
    </row>
    <row r="49" spans="1:14" s="56" customFormat="1" ht="56.25" customHeight="1">
      <c r="A49" s="2893"/>
      <c r="B49" s="2894"/>
      <c r="C49" s="2895"/>
      <c r="D49" s="3033"/>
      <c r="E49" s="3034"/>
      <c r="F49" s="3054"/>
      <c r="G49" s="2897"/>
      <c r="H49" s="3057"/>
      <c r="I49" s="3057"/>
      <c r="J49" s="3057"/>
      <c r="K49" s="1354" t="s">
        <v>1234</v>
      </c>
      <c r="L49" s="1387">
        <v>1</v>
      </c>
      <c r="M49" s="1360">
        <v>1</v>
      </c>
      <c r="N49" s="779"/>
    </row>
    <row r="50" spans="1:14" s="56" customFormat="1" ht="56.25" customHeight="1">
      <c r="A50" s="2893"/>
      <c r="B50" s="2894"/>
      <c r="C50" s="2895"/>
      <c r="D50" s="3033"/>
      <c r="E50" s="3034"/>
      <c r="F50" s="3054"/>
      <c r="G50" s="2897"/>
      <c r="H50" s="3057"/>
      <c r="I50" s="3057"/>
      <c r="J50" s="3057"/>
      <c r="K50" s="1354" t="s">
        <v>1235</v>
      </c>
      <c r="L50" s="1387">
        <v>1</v>
      </c>
      <c r="M50" s="1360">
        <v>1</v>
      </c>
      <c r="N50" s="1388"/>
    </row>
    <row r="51" spans="1:14" s="56" customFormat="1" ht="38.25" customHeight="1">
      <c r="A51" s="2893"/>
      <c r="B51" s="2894"/>
      <c r="C51" s="2895"/>
      <c r="D51" s="3033"/>
      <c r="E51" s="3034"/>
      <c r="F51" s="3054"/>
      <c r="G51" s="1310" t="s">
        <v>32</v>
      </c>
      <c r="H51" s="500">
        <v>938.2</v>
      </c>
      <c r="I51" s="500">
        <v>1016.3</v>
      </c>
      <c r="J51" s="500">
        <v>1016.3</v>
      </c>
      <c r="K51" s="3158" t="s">
        <v>1236</v>
      </c>
      <c r="L51" s="3160">
        <v>13458</v>
      </c>
      <c r="M51" s="3162">
        <v>13458</v>
      </c>
      <c r="N51" s="3164"/>
    </row>
    <row r="52" spans="1:15" s="56" customFormat="1" ht="41.25" customHeight="1">
      <c r="A52" s="2893"/>
      <c r="B52" s="2894"/>
      <c r="C52" s="2895"/>
      <c r="D52" s="3033"/>
      <c r="E52" s="3034"/>
      <c r="F52" s="3054"/>
      <c r="G52" s="481" t="s">
        <v>361</v>
      </c>
      <c r="H52" s="1312">
        <v>126.1</v>
      </c>
      <c r="I52" s="1136">
        <v>126.1</v>
      </c>
      <c r="J52" s="1389">
        <v>126.1</v>
      </c>
      <c r="K52" s="3159"/>
      <c r="L52" s="3161"/>
      <c r="M52" s="3163"/>
      <c r="N52" s="3165"/>
      <c r="O52" s="56">
        <v>1</v>
      </c>
    </row>
    <row r="53" spans="1:14" s="56" customFormat="1" ht="35.25" customHeight="1">
      <c r="A53" s="2893"/>
      <c r="B53" s="2894"/>
      <c r="C53" s="2895"/>
      <c r="D53" s="2998"/>
      <c r="E53" s="3034"/>
      <c r="F53" s="3054"/>
      <c r="G53" s="1330" t="s">
        <v>16</v>
      </c>
      <c r="H53" s="1390">
        <f>SUM(H34:H52)</f>
        <v>26968.7</v>
      </c>
      <c r="I53" s="1390">
        <f>SUM(I34:I52)</f>
        <v>28668.6</v>
      </c>
      <c r="J53" s="1390">
        <f>SUM(J34:J52)</f>
        <v>28668.6</v>
      </c>
      <c r="K53" s="3067"/>
      <c r="L53" s="3067"/>
      <c r="M53" s="3067"/>
      <c r="N53" s="1391"/>
    </row>
    <row r="54" spans="1:14" s="56" customFormat="1" ht="75.75" customHeight="1">
      <c r="A54" s="1392" t="s">
        <v>17</v>
      </c>
      <c r="B54" s="1393" t="s">
        <v>11</v>
      </c>
      <c r="C54" s="1394" t="s">
        <v>17</v>
      </c>
      <c r="D54" s="1394" t="s">
        <v>11</v>
      </c>
      <c r="E54" s="429" t="s">
        <v>879</v>
      </c>
      <c r="F54" s="3054" t="s">
        <v>543</v>
      </c>
      <c r="G54" s="1395" t="s">
        <v>33</v>
      </c>
      <c r="H54" s="1312">
        <v>29.6</v>
      </c>
      <c r="I54" s="1136">
        <v>30</v>
      </c>
      <c r="J54" s="1396">
        <v>19.9</v>
      </c>
      <c r="K54" s="1397" t="s">
        <v>883</v>
      </c>
      <c r="L54" s="1398">
        <v>800</v>
      </c>
      <c r="M54" s="1399">
        <v>800</v>
      </c>
      <c r="N54" s="1400" t="s">
        <v>1237</v>
      </c>
    </row>
    <row r="55" spans="1:14" s="56" customFormat="1" ht="74.25" customHeight="1">
      <c r="A55" s="1392" t="s">
        <v>17</v>
      </c>
      <c r="B55" s="1393" t="s">
        <v>11</v>
      </c>
      <c r="C55" s="1394" t="s">
        <v>17</v>
      </c>
      <c r="D55" s="1394" t="s">
        <v>34</v>
      </c>
      <c r="E55" s="430" t="s">
        <v>880</v>
      </c>
      <c r="F55" s="3054"/>
      <c r="G55" s="1395" t="s">
        <v>33</v>
      </c>
      <c r="H55" s="1312">
        <v>928.4</v>
      </c>
      <c r="I55" s="1136">
        <v>0</v>
      </c>
      <c r="J55" s="1136">
        <v>0</v>
      </c>
      <c r="K55" s="1401" t="s">
        <v>882</v>
      </c>
      <c r="L55" s="1402">
        <v>74</v>
      </c>
      <c r="M55" s="1403">
        <v>74</v>
      </c>
      <c r="N55" s="3175"/>
    </row>
    <row r="56" spans="1:14" s="56" customFormat="1" ht="70.5" customHeight="1">
      <c r="A56" s="1392" t="s">
        <v>17</v>
      </c>
      <c r="B56" s="1393" t="s">
        <v>11</v>
      </c>
      <c r="C56" s="1394" t="s">
        <v>17</v>
      </c>
      <c r="D56" s="1394" t="s">
        <v>19</v>
      </c>
      <c r="E56" s="431" t="s">
        <v>881</v>
      </c>
      <c r="F56" s="3054"/>
      <c r="G56" s="1395" t="s">
        <v>33</v>
      </c>
      <c r="H56" s="1312">
        <v>43.5</v>
      </c>
      <c r="I56" s="1136">
        <v>0</v>
      </c>
      <c r="J56" s="1404">
        <v>0</v>
      </c>
      <c r="K56" s="1405" t="s">
        <v>884</v>
      </c>
      <c r="L56" s="1406">
        <v>2</v>
      </c>
      <c r="M56" s="1407">
        <v>2</v>
      </c>
      <c r="N56" s="3176"/>
    </row>
    <row r="57" spans="1:14" s="56" customFormat="1" ht="47.25" customHeight="1">
      <c r="A57" s="2951" t="s">
        <v>17</v>
      </c>
      <c r="B57" s="2953" t="s">
        <v>11</v>
      </c>
      <c r="C57" s="2984" t="s">
        <v>17</v>
      </c>
      <c r="D57" s="3070" t="s">
        <v>21</v>
      </c>
      <c r="E57" s="3072" t="s">
        <v>544</v>
      </c>
      <c r="F57" s="3054"/>
      <c r="G57" s="1395" t="s">
        <v>33</v>
      </c>
      <c r="H57" s="1312">
        <v>230.8</v>
      </c>
      <c r="I57" s="1136">
        <v>62.7</v>
      </c>
      <c r="J57" s="1312">
        <v>59.3</v>
      </c>
      <c r="K57" s="1397" t="s">
        <v>885</v>
      </c>
      <c r="L57" s="1402">
        <v>13</v>
      </c>
      <c r="M57" s="1403">
        <v>13</v>
      </c>
      <c r="N57" s="3177"/>
    </row>
    <row r="58" spans="1:14" s="56" customFormat="1" ht="33" customHeight="1">
      <c r="A58" s="2982"/>
      <c r="B58" s="2983"/>
      <c r="C58" s="2986"/>
      <c r="D58" s="3071"/>
      <c r="E58" s="3073"/>
      <c r="F58" s="3054"/>
      <c r="G58" s="1330" t="s">
        <v>16</v>
      </c>
      <c r="H58" s="1390">
        <f>H54+H55+H56+H57</f>
        <v>1232.3</v>
      </c>
      <c r="I58" s="1390">
        <f>I54+I55+I56+I57</f>
        <v>92.7</v>
      </c>
      <c r="J58" s="1409">
        <f>J54+J55+J56+J57</f>
        <v>79.19999999999999</v>
      </c>
      <c r="K58" s="2886"/>
      <c r="L58" s="2887"/>
      <c r="M58" s="2887"/>
      <c r="N58" s="2888"/>
    </row>
    <row r="59" spans="1:15" s="56" customFormat="1" ht="145.5" customHeight="1">
      <c r="A59" s="2914" t="s">
        <v>17</v>
      </c>
      <c r="B59" s="2912" t="s">
        <v>11</v>
      </c>
      <c r="C59" s="2896" t="s">
        <v>34</v>
      </c>
      <c r="D59" s="2997"/>
      <c r="E59" s="2987" t="s">
        <v>82</v>
      </c>
      <c r="F59" s="2990" t="s">
        <v>886</v>
      </c>
      <c r="G59" s="1310" t="s">
        <v>15</v>
      </c>
      <c r="H59" s="1312">
        <v>110</v>
      </c>
      <c r="I59" s="1136">
        <v>104.4</v>
      </c>
      <c r="J59" s="1312">
        <v>78.8</v>
      </c>
      <c r="K59" s="1410" t="s">
        <v>887</v>
      </c>
      <c r="L59" s="1345">
        <v>1200</v>
      </c>
      <c r="M59" s="1411">
        <v>750</v>
      </c>
      <c r="N59" s="1376" t="s">
        <v>1238</v>
      </c>
      <c r="O59" s="56">
        <v>1</v>
      </c>
    </row>
    <row r="60" spans="1:14" s="56" customFormat="1" ht="39.75" customHeight="1">
      <c r="A60" s="2915"/>
      <c r="B60" s="2913"/>
      <c r="C60" s="2898"/>
      <c r="D60" s="2998"/>
      <c r="E60" s="2987"/>
      <c r="F60" s="2992"/>
      <c r="G60" s="1412" t="s">
        <v>16</v>
      </c>
      <c r="H60" s="1413">
        <f>H59</f>
        <v>110</v>
      </c>
      <c r="I60" s="1413">
        <f>I59</f>
        <v>104.4</v>
      </c>
      <c r="J60" s="1413">
        <f>J59</f>
        <v>78.8</v>
      </c>
      <c r="K60" s="3076"/>
      <c r="L60" s="3077"/>
      <c r="M60" s="3077"/>
      <c r="N60" s="3078"/>
    </row>
    <row r="61" spans="1:15" s="56" customFormat="1" ht="62.25" customHeight="1">
      <c r="A61" s="1416" t="s">
        <v>17</v>
      </c>
      <c r="B61" s="432" t="s">
        <v>11</v>
      </c>
      <c r="C61" s="1417" t="s">
        <v>154</v>
      </c>
      <c r="D61" s="1418"/>
      <c r="E61" s="1419" t="s">
        <v>888</v>
      </c>
      <c r="F61" s="1595" t="s">
        <v>886</v>
      </c>
      <c r="G61" s="1420"/>
      <c r="H61" s="1421"/>
      <c r="I61" s="1421"/>
      <c r="J61" s="1421"/>
      <c r="K61" s="1422"/>
      <c r="L61" s="1422"/>
      <c r="M61" s="1422"/>
      <c r="N61" s="1422"/>
      <c r="O61" s="56">
        <v>1</v>
      </c>
    </row>
    <row r="62" spans="1:14" s="56" customFormat="1" ht="30" customHeight="1">
      <c r="A62" s="2951" t="s">
        <v>17</v>
      </c>
      <c r="B62" s="2953" t="s">
        <v>11</v>
      </c>
      <c r="C62" s="2984" t="s">
        <v>154</v>
      </c>
      <c r="D62" s="2984" t="s">
        <v>11</v>
      </c>
      <c r="E62" s="2987" t="s">
        <v>890</v>
      </c>
      <c r="F62" s="2990" t="s">
        <v>889</v>
      </c>
      <c r="G62" s="1310" t="s">
        <v>15</v>
      </c>
      <c r="H62" s="1423">
        <v>164.6</v>
      </c>
      <c r="I62" s="1136">
        <v>167.7</v>
      </c>
      <c r="J62" s="1312">
        <v>167.7</v>
      </c>
      <c r="K62" s="3166" t="s">
        <v>893</v>
      </c>
      <c r="L62" s="3169">
        <v>3</v>
      </c>
      <c r="M62" s="3172">
        <v>3</v>
      </c>
      <c r="N62" s="3026"/>
    </row>
    <row r="63" spans="1:14" s="56" customFormat="1" ht="32.25" customHeight="1">
      <c r="A63" s="2952"/>
      <c r="B63" s="2954"/>
      <c r="C63" s="2985"/>
      <c r="D63" s="2985"/>
      <c r="E63" s="2987"/>
      <c r="F63" s="2991"/>
      <c r="G63" s="1326" t="s">
        <v>33</v>
      </c>
      <c r="H63" s="1423">
        <v>617.2</v>
      </c>
      <c r="I63" s="1343">
        <v>630.5</v>
      </c>
      <c r="J63" s="1342">
        <v>630.5</v>
      </c>
      <c r="K63" s="3167"/>
      <c r="L63" s="3170"/>
      <c r="M63" s="3173"/>
      <c r="N63" s="3027"/>
    </row>
    <row r="64" spans="1:14" s="56" customFormat="1" ht="32.25" customHeight="1">
      <c r="A64" s="2952"/>
      <c r="B64" s="2954"/>
      <c r="C64" s="2985"/>
      <c r="D64" s="2985"/>
      <c r="E64" s="2987"/>
      <c r="F64" s="2991"/>
      <c r="G64" s="542" t="s">
        <v>1222</v>
      </c>
      <c r="H64" s="502">
        <v>0</v>
      </c>
      <c r="I64" s="502">
        <v>16.8</v>
      </c>
      <c r="J64" s="502">
        <v>16.8</v>
      </c>
      <c r="K64" s="3167"/>
      <c r="L64" s="3170"/>
      <c r="M64" s="3173"/>
      <c r="N64" s="3027"/>
    </row>
    <row r="65" spans="1:14" s="56" customFormat="1" ht="32.25" customHeight="1">
      <c r="A65" s="2952"/>
      <c r="B65" s="2954"/>
      <c r="C65" s="2985"/>
      <c r="D65" s="2985"/>
      <c r="E65" s="2987"/>
      <c r="F65" s="2991"/>
      <c r="G65" s="542" t="s">
        <v>1224</v>
      </c>
      <c r="H65" s="502">
        <v>0</v>
      </c>
      <c r="I65" s="502">
        <v>1.8</v>
      </c>
      <c r="J65" s="502">
        <v>1.8</v>
      </c>
      <c r="K65" s="3167"/>
      <c r="L65" s="3170"/>
      <c r="M65" s="3173"/>
      <c r="N65" s="3027"/>
    </row>
    <row r="66" spans="1:14" s="56" customFormat="1" ht="23.25" customHeight="1">
      <c r="A66" s="2982"/>
      <c r="B66" s="2983"/>
      <c r="C66" s="2986"/>
      <c r="D66" s="2986"/>
      <c r="E66" s="2987"/>
      <c r="F66" s="2992"/>
      <c r="G66" s="1412" t="s">
        <v>16</v>
      </c>
      <c r="H66" s="1413">
        <f>SUM(H62:H65)</f>
        <v>781.8000000000001</v>
      </c>
      <c r="I66" s="1413">
        <f>SUM(I62:I65)</f>
        <v>816.8</v>
      </c>
      <c r="J66" s="1413">
        <f>SUM(J62:J65)</f>
        <v>816.8</v>
      </c>
      <c r="K66" s="3167"/>
      <c r="L66" s="3170"/>
      <c r="M66" s="3173"/>
      <c r="N66" s="3027"/>
    </row>
    <row r="67" spans="1:14" s="56" customFormat="1" ht="33.75" customHeight="1">
      <c r="A67" s="2951" t="s">
        <v>17</v>
      </c>
      <c r="B67" s="2953" t="s">
        <v>11</v>
      </c>
      <c r="C67" s="2984" t="s">
        <v>154</v>
      </c>
      <c r="D67" s="2984" t="s">
        <v>17</v>
      </c>
      <c r="E67" s="2987" t="s">
        <v>891</v>
      </c>
      <c r="F67" s="2990" t="s">
        <v>889</v>
      </c>
      <c r="G67" s="1310" t="s">
        <v>33</v>
      </c>
      <c r="H67" s="1423">
        <v>121.4</v>
      </c>
      <c r="I67" s="1136">
        <v>179.3</v>
      </c>
      <c r="J67" s="1312">
        <v>179.3</v>
      </c>
      <c r="K67" s="3167"/>
      <c r="L67" s="3170"/>
      <c r="M67" s="3173"/>
      <c r="N67" s="3027"/>
    </row>
    <row r="68" spans="1:14" s="56" customFormat="1" ht="33.75" customHeight="1">
      <c r="A68" s="2952"/>
      <c r="B68" s="2954"/>
      <c r="C68" s="2985"/>
      <c r="D68" s="2985"/>
      <c r="E68" s="2987"/>
      <c r="F68" s="2991"/>
      <c r="G68" s="542" t="s">
        <v>1222</v>
      </c>
      <c r="H68" s="502">
        <v>0</v>
      </c>
      <c r="I68" s="502">
        <v>3.3</v>
      </c>
      <c r="J68" s="502">
        <v>3.3</v>
      </c>
      <c r="K68" s="3167"/>
      <c r="L68" s="3170"/>
      <c r="M68" s="3173"/>
      <c r="N68" s="3027"/>
    </row>
    <row r="69" spans="1:14" s="56" customFormat="1" ht="24" customHeight="1">
      <c r="A69" s="2982"/>
      <c r="B69" s="2983"/>
      <c r="C69" s="2986"/>
      <c r="D69" s="2986"/>
      <c r="E69" s="2987"/>
      <c r="F69" s="2992"/>
      <c r="G69" s="1412" t="s">
        <v>16</v>
      </c>
      <c r="H69" s="1413">
        <f>SUM(H67:H68)</f>
        <v>121.4</v>
      </c>
      <c r="I69" s="1413">
        <f>SUM(I67:I68)</f>
        <v>182.60000000000002</v>
      </c>
      <c r="J69" s="1413">
        <f>SUM(J67:J68)</f>
        <v>182.60000000000002</v>
      </c>
      <c r="K69" s="3167"/>
      <c r="L69" s="3170"/>
      <c r="M69" s="3173"/>
      <c r="N69" s="3027"/>
    </row>
    <row r="70" spans="1:14" s="56" customFormat="1" ht="37.5" customHeight="1">
      <c r="A70" s="2951" t="s">
        <v>17</v>
      </c>
      <c r="B70" s="2953" t="s">
        <v>11</v>
      </c>
      <c r="C70" s="2984" t="s">
        <v>154</v>
      </c>
      <c r="D70" s="2984" t="s">
        <v>34</v>
      </c>
      <c r="E70" s="2987" t="s">
        <v>892</v>
      </c>
      <c r="F70" s="2990" t="s">
        <v>889</v>
      </c>
      <c r="G70" s="1424" t="s">
        <v>33</v>
      </c>
      <c r="H70" s="1425">
        <v>80.3</v>
      </c>
      <c r="I70" s="1136">
        <v>89.2</v>
      </c>
      <c r="J70" s="1312">
        <v>89.2</v>
      </c>
      <c r="K70" s="3167"/>
      <c r="L70" s="3170"/>
      <c r="M70" s="3173"/>
      <c r="N70" s="3027"/>
    </row>
    <row r="71" spans="1:14" s="56" customFormat="1" ht="37.5" customHeight="1">
      <c r="A71" s="2952"/>
      <c r="B71" s="2954"/>
      <c r="C71" s="2985"/>
      <c r="D71" s="2985"/>
      <c r="E71" s="2987"/>
      <c r="F71" s="2991"/>
      <c r="G71" s="1426" t="s">
        <v>1222</v>
      </c>
      <c r="H71" s="1427">
        <v>0</v>
      </c>
      <c r="I71" s="1427">
        <v>2.2</v>
      </c>
      <c r="J71" s="1427">
        <v>2.2</v>
      </c>
      <c r="K71" s="3168"/>
      <c r="L71" s="3171"/>
      <c r="M71" s="3174"/>
      <c r="N71" s="2356"/>
    </row>
    <row r="72" spans="1:14" s="56" customFormat="1" ht="27" customHeight="1">
      <c r="A72" s="2982"/>
      <c r="B72" s="2983"/>
      <c r="C72" s="2986"/>
      <c r="D72" s="2986"/>
      <c r="E72" s="2987"/>
      <c r="F72" s="2992"/>
      <c r="G72" s="1412" t="s">
        <v>16</v>
      </c>
      <c r="H72" s="1413">
        <f>SUM(H70:H71)</f>
        <v>80.3</v>
      </c>
      <c r="I72" s="1413">
        <f>SUM(I70:I71)</f>
        <v>91.4</v>
      </c>
      <c r="J72" s="1413">
        <f>SUM(J70:J71)</f>
        <v>91.4</v>
      </c>
      <c r="K72" s="3076"/>
      <c r="L72" s="3077"/>
      <c r="M72" s="3077"/>
      <c r="N72" s="3078"/>
    </row>
    <row r="73" spans="1:14" s="56" customFormat="1" ht="30" customHeight="1">
      <c r="A73" s="2914" t="s">
        <v>17</v>
      </c>
      <c r="B73" s="2912" t="s">
        <v>11</v>
      </c>
      <c r="C73" s="2896" t="s">
        <v>70</v>
      </c>
      <c r="D73" s="2984"/>
      <c r="E73" s="2987" t="s">
        <v>895</v>
      </c>
      <c r="F73" s="2990" t="s">
        <v>886</v>
      </c>
      <c r="G73" s="1310" t="s">
        <v>15</v>
      </c>
      <c r="H73" s="1428">
        <v>33.4</v>
      </c>
      <c r="I73" s="1136">
        <v>0</v>
      </c>
      <c r="J73" s="1312">
        <v>0</v>
      </c>
      <c r="K73" s="2988" t="s">
        <v>894</v>
      </c>
      <c r="L73" s="2993" t="s">
        <v>70</v>
      </c>
      <c r="M73" s="2995" t="s">
        <v>70</v>
      </c>
      <c r="N73" s="2969"/>
    </row>
    <row r="74" spans="1:15" s="56" customFormat="1" ht="52.5" customHeight="1">
      <c r="A74" s="3000"/>
      <c r="B74" s="3002"/>
      <c r="C74" s="2897"/>
      <c r="D74" s="2985"/>
      <c r="E74" s="2987"/>
      <c r="F74" s="2991"/>
      <c r="G74" s="1326" t="s">
        <v>502</v>
      </c>
      <c r="H74" s="1428">
        <v>10</v>
      </c>
      <c r="I74" s="1343">
        <v>0</v>
      </c>
      <c r="J74" s="1342">
        <v>0</v>
      </c>
      <c r="K74" s="2989"/>
      <c r="L74" s="2994"/>
      <c r="M74" s="2996"/>
      <c r="N74" s="2971"/>
      <c r="O74" s="56">
        <v>1</v>
      </c>
    </row>
    <row r="75" spans="1:14" s="56" customFormat="1" ht="23.25" customHeight="1">
      <c r="A75" s="2915"/>
      <c r="B75" s="2913"/>
      <c r="C75" s="2898"/>
      <c r="D75" s="2986"/>
      <c r="E75" s="2987"/>
      <c r="F75" s="2992"/>
      <c r="G75" s="1412" t="s">
        <v>16</v>
      </c>
      <c r="H75" s="1413">
        <f>SUM(H73:H74)</f>
        <v>43.4</v>
      </c>
      <c r="I75" s="1413">
        <f>SUM(I73:I74)</f>
        <v>0</v>
      </c>
      <c r="J75" s="1413">
        <f>SUM(J73:J74)</f>
        <v>0</v>
      </c>
      <c r="K75" s="1414"/>
      <c r="L75" s="1414"/>
      <c r="M75" s="1414"/>
      <c r="N75" s="1415"/>
    </row>
    <row r="76" spans="1:14" s="56" customFormat="1" ht="22.5" customHeight="1">
      <c r="A76" s="1306" t="s">
        <v>17</v>
      </c>
      <c r="B76" s="1322" t="s">
        <v>11</v>
      </c>
      <c r="C76" s="2931" t="s">
        <v>27</v>
      </c>
      <c r="D76" s="2932"/>
      <c r="E76" s="2932"/>
      <c r="F76" s="2932"/>
      <c r="G76" s="2932"/>
      <c r="H76" s="1323">
        <f>SUM(H53+H58+H60+H66+H69+H72+H75)</f>
        <v>29337.9</v>
      </c>
      <c r="I76" s="1323">
        <f>SUM(I53+I58+I60+I66+I69+I72+I75)</f>
        <v>29956.5</v>
      </c>
      <c r="J76" s="1323">
        <f>SUM(J53+J58+J60+J66+J69+J72+J75)</f>
        <v>29917.399999999998</v>
      </c>
      <c r="K76" s="2933"/>
      <c r="L76" s="2934"/>
      <c r="M76" s="2934"/>
      <c r="N76" s="2935"/>
    </row>
    <row r="77" spans="1:14" s="56" customFormat="1" ht="23.25" customHeight="1">
      <c r="A77" s="1306" t="s">
        <v>17</v>
      </c>
      <c r="B77" s="2959" t="s">
        <v>35</v>
      </c>
      <c r="C77" s="2960"/>
      <c r="D77" s="2960"/>
      <c r="E77" s="2960"/>
      <c r="F77" s="2960"/>
      <c r="G77" s="2960"/>
      <c r="H77" s="1429">
        <f>SUM(H76)</f>
        <v>29337.9</v>
      </c>
      <c r="I77" s="1429">
        <f>SUM(I76)</f>
        <v>29956.5</v>
      </c>
      <c r="J77" s="1429">
        <f>SUM(J76)</f>
        <v>29917.399999999998</v>
      </c>
      <c r="K77" s="3064"/>
      <c r="L77" s="3065"/>
      <c r="M77" s="3065"/>
      <c r="N77" s="3066"/>
    </row>
    <row r="78" spans="1:14" s="56" customFormat="1" ht="23.25" customHeight="1">
      <c r="A78" s="1306" t="s">
        <v>34</v>
      </c>
      <c r="B78" s="3050" t="s">
        <v>83</v>
      </c>
      <c r="C78" s="3051"/>
      <c r="D78" s="3051"/>
      <c r="E78" s="3051"/>
      <c r="F78" s="3051"/>
      <c r="G78" s="3051"/>
      <c r="H78" s="3051"/>
      <c r="I78" s="3051"/>
      <c r="J78" s="3051"/>
      <c r="K78" s="3051"/>
      <c r="L78" s="3051"/>
      <c r="M78" s="3051"/>
      <c r="N78" s="3052"/>
    </row>
    <row r="79" spans="1:14" s="56" customFormat="1" ht="24" customHeight="1">
      <c r="A79" s="1306" t="s">
        <v>34</v>
      </c>
      <c r="B79" s="1307" t="s">
        <v>11</v>
      </c>
      <c r="C79" s="1341" t="s">
        <v>546</v>
      </c>
      <c r="D79" s="1430"/>
      <c r="E79" s="1430"/>
      <c r="F79" s="1431"/>
      <c r="G79" s="1431"/>
      <c r="H79" s="1432"/>
      <c r="I79" s="1432"/>
      <c r="J79" s="1432"/>
      <c r="K79" s="1431"/>
      <c r="L79" s="1431"/>
      <c r="M79" s="1431"/>
      <c r="N79" s="1433"/>
    </row>
    <row r="80" spans="1:14" s="56" customFormat="1" ht="21" customHeight="1">
      <c r="A80" s="1308" t="s">
        <v>34</v>
      </c>
      <c r="B80" s="1309" t="s">
        <v>11</v>
      </c>
      <c r="C80" s="1434" t="s">
        <v>11</v>
      </c>
      <c r="D80" s="3061" t="s">
        <v>547</v>
      </c>
      <c r="E80" s="3062"/>
      <c r="F80" s="3062"/>
      <c r="G80" s="3062"/>
      <c r="H80" s="3062"/>
      <c r="I80" s="3062"/>
      <c r="J80" s="3062"/>
      <c r="K80" s="3062"/>
      <c r="L80" s="3062"/>
      <c r="M80" s="3062"/>
      <c r="N80" s="3063"/>
    </row>
    <row r="81" spans="1:15" s="56" customFormat="1" ht="34.5" customHeight="1">
      <c r="A81" s="2965" t="s">
        <v>34</v>
      </c>
      <c r="B81" s="2961" t="s">
        <v>11</v>
      </c>
      <c r="C81" s="3060" t="s">
        <v>11</v>
      </c>
      <c r="D81" s="3060" t="s">
        <v>11</v>
      </c>
      <c r="E81" s="2963" t="s">
        <v>548</v>
      </c>
      <c r="F81" s="3074" t="s">
        <v>533</v>
      </c>
      <c r="G81" s="1435" t="s">
        <v>593</v>
      </c>
      <c r="H81" s="1436">
        <v>4266.8</v>
      </c>
      <c r="I81" s="1389">
        <v>4522</v>
      </c>
      <c r="J81" s="1389">
        <v>4522</v>
      </c>
      <c r="K81" s="1437" t="s">
        <v>896</v>
      </c>
      <c r="L81" s="1438" t="s">
        <v>326</v>
      </c>
      <c r="M81" s="1439" t="s">
        <v>919</v>
      </c>
      <c r="N81" s="1440"/>
      <c r="O81" s="56">
        <v>1</v>
      </c>
    </row>
    <row r="82" spans="1:16" s="65" customFormat="1" ht="134.25" customHeight="1">
      <c r="A82" s="2965"/>
      <c r="B82" s="2961"/>
      <c r="C82" s="3060"/>
      <c r="D82" s="3060"/>
      <c r="E82" s="2964"/>
      <c r="F82" s="3075"/>
      <c r="G82" s="503" t="s">
        <v>1220</v>
      </c>
      <c r="H82" s="504">
        <v>0</v>
      </c>
      <c r="I82" s="504">
        <v>7.4</v>
      </c>
      <c r="J82" s="504">
        <v>7.4</v>
      </c>
      <c r="K82" s="1358" t="s">
        <v>1239</v>
      </c>
      <c r="L82" s="1441">
        <v>3</v>
      </c>
      <c r="M82" s="1442">
        <v>3</v>
      </c>
      <c r="N82" s="1194"/>
      <c r="O82" s="610"/>
      <c r="P82" s="610"/>
    </row>
    <row r="83" spans="1:16" s="65" customFormat="1" ht="75">
      <c r="A83" s="2965"/>
      <c r="B83" s="2961"/>
      <c r="C83" s="3060"/>
      <c r="D83" s="3060"/>
      <c r="E83" s="2964"/>
      <c r="F83" s="3075"/>
      <c r="G83" s="506" t="s">
        <v>1222</v>
      </c>
      <c r="H83" s="507">
        <v>0</v>
      </c>
      <c r="I83" s="507">
        <v>118.8</v>
      </c>
      <c r="J83" s="507">
        <v>118.8</v>
      </c>
      <c r="K83" s="1354" t="s">
        <v>1240</v>
      </c>
      <c r="L83" s="1443">
        <v>576</v>
      </c>
      <c r="M83" s="1444">
        <v>576</v>
      </c>
      <c r="N83" s="1194"/>
      <c r="O83" s="610"/>
      <c r="P83" s="610"/>
    </row>
    <row r="84" spans="1:16" s="65" customFormat="1" ht="75">
      <c r="A84" s="2965"/>
      <c r="B84" s="2961"/>
      <c r="C84" s="3060"/>
      <c r="D84" s="3060"/>
      <c r="E84" s="2964"/>
      <c r="F84" s="3075"/>
      <c r="G84" s="508" t="s">
        <v>1224</v>
      </c>
      <c r="H84" s="504">
        <v>0</v>
      </c>
      <c r="I84" s="504">
        <v>87.1</v>
      </c>
      <c r="J84" s="504">
        <v>87.1</v>
      </c>
      <c r="K84" s="1367" t="s">
        <v>1225</v>
      </c>
      <c r="L84" s="1445">
        <v>569</v>
      </c>
      <c r="M84" s="1442">
        <v>568.7</v>
      </c>
      <c r="N84" s="1194"/>
      <c r="O84" s="610"/>
      <c r="P84" s="610"/>
    </row>
    <row r="85" spans="1:16" s="56" customFormat="1" ht="59.25" customHeight="1">
      <c r="A85" s="2965"/>
      <c r="B85" s="2961"/>
      <c r="C85" s="3060"/>
      <c r="D85" s="3060"/>
      <c r="E85" s="2964"/>
      <c r="F85" s="3075"/>
      <c r="G85" s="1446" t="s">
        <v>15</v>
      </c>
      <c r="H85" s="433">
        <v>6155.2</v>
      </c>
      <c r="I85" s="1389">
        <v>6170</v>
      </c>
      <c r="J85" s="1389">
        <v>6170</v>
      </c>
      <c r="K85" s="1447" t="s">
        <v>897</v>
      </c>
      <c r="L85" s="1448">
        <v>733</v>
      </c>
      <c r="M85" s="1449">
        <v>733</v>
      </c>
      <c r="N85" s="1440"/>
      <c r="O85" s="611"/>
      <c r="P85" s="611"/>
    </row>
    <row r="86" spans="1:16" s="65" customFormat="1" ht="60">
      <c r="A86" s="2965"/>
      <c r="B86" s="2961"/>
      <c r="C86" s="3060"/>
      <c r="D86" s="3060"/>
      <c r="E86" s="2964"/>
      <c r="F86" s="3075"/>
      <c r="G86" s="509" t="s">
        <v>335</v>
      </c>
      <c r="H86" s="501">
        <v>0</v>
      </c>
      <c r="I86" s="501">
        <v>23.3</v>
      </c>
      <c r="J86" s="501">
        <v>23.3</v>
      </c>
      <c r="K86" s="1450" t="s">
        <v>1241</v>
      </c>
      <c r="L86" s="1441">
        <v>2</v>
      </c>
      <c r="M86" s="1442">
        <v>2</v>
      </c>
      <c r="N86" s="1194"/>
      <c r="O86" s="610"/>
      <c r="P86" s="610"/>
    </row>
    <row r="87" spans="1:14" s="56" customFormat="1" ht="51.75" customHeight="1">
      <c r="A87" s="2965"/>
      <c r="B87" s="2961"/>
      <c r="C87" s="3060"/>
      <c r="D87" s="3060"/>
      <c r="E87" s="2964"/>
      <c r="F87" s="3075"/>
      <c r="G87" s="1446" t="s">
        <v>32</v>
      </c>
      <c r="H87" s="433">
        <v>1971.3</v>
      </c>
      <c r="I87" s="1389">
        <v>2007.8</v>
      </c>
      <c r="J87" s="1389">
        <v>2007.8</v>
      </c>
      <c r="K87" s="1451" t="s">
        <v>898</v>
      </c>
      <c r="L87" s="1452">
        <v>4373</v>
      </c>
      <c r="M87" s="1346">
        <v>4373</v>
      </c>
      <c r="N87" s="1376"/>
    </row>
    <row r="88" spans="1:14" s="56" customFormat="1" ht="45.75" customHeight="1">
      <c r="A88" s="2965"/>
      <c r="B88" s="2961"/>
      <c r="C88" s="3060"/>
      <c r="D88" s="3060"/>
      <c r="E88" s="2964"/>
      <c r="F88" s="3075"/>
      <c r="G88" s="1446" t="s">
        <v>542</v>
      </c>
      <c r="H88" s="1453">
        <v>147</v>
      </c>
      <c r="I88" s="1389">
        <v>147</v>
      </c>
      <c r="J88" s="1389">
        <v>147</v>
      </c>
      <c r="K88" s="1451" t="s">
        <v>550</v>
      </c>
      <c r="L88" s="1452">
        <v>3961</v>
      </c>
      <c r="M88" s="1399">
        <v>3961</v>
      </c>
      <c r="N88" s="1454"/>
    </row>
    <row r="89" spans="1:14" s="56" customFormat="1" ht="75.75" customHeight="1">
      <c r="A89" s="1392" t="s">
        <v>34</v>
      </c>
      <c r="B89" s="1393" t="s">
        <v>11</v>
      </c>
      <c r="C89" s="1394" t="s">
        <v>11</v>
      </c>
      <c r="D89" s="1394" t="s">
        <v>17</v>
      </c>
      <c r="E89" s="1455" t="s">
        <v>551</v>
      </c>
      <c r="F89" s="2936" t="s">
        <v>545</v>
      </c>
      <c r="G89" s="1456" t="s">
        <v>15</v>
      </c>
      <c r="H89" s="1457">
        <v>188.5</v>
      </c>
      <c r="I89" s="1136">
        <v>188.5</v>
      </c>
      <c r="J89" s="1312">
        <v>175.8</v>
      </c>
      <c r="K89" s="1458" t="s">
        <v>552</v>
      </c>
      <c r="L89" s="1459">
        <v>699</v>
      </c>
      <c r="M89" s="1399">
        <v>699</v>
      </c>
      <c r="N89" s="1460"/>
    </row>
    <row r="90" spans="1:14" s="56" customFormat="1" ht="114.75" customHeight="1">
      <c r="A90" s="2951" t="s">
        <v>34</v>
      </c>
      <c r="B90" s="2995" t="s">
        <v>11</v>
      </c>
      <c r="C90" s="2993" t="s">
        <v>11</v>
      </c>
      <c r="D90" s="2993" t="s">
        <v>34</v>
      </c>
      <c r="E90" s="2962" t="s">
        <v>553</v>
      </c>
      <c r="F90" s="2937"/>
      <c r="G90" s="1456" t="s">
        <v>15</v>
      </c>
      <c r="H90" s="1457">
        <v>151.2</v>
      </c>
      <c r="I90" s="1136">
        <v>156.8</v>
      </c>
      <c r="J90" s="1312">
        <v>156.8</v>
      </c>
      <c r="K90" s="1458" t="s">
        <v>554</v>
      </c>
      <c r="L90" s="1459">
        <v>175</v>
      </c>
      <c r="M90" s="1399">
        <v>175</v>
      </c>
      <c r="N90" s="779"/>
    </row>
    <row r="91" spans="1:14" s="56" customFormat="1" ht="30.75" customHeight="1">
      <c r="A91" s="2982"/>
      <c r="B91" s="2996"/>
      <c r="C91" s="2994"/>
      <c r="D91" s="2994"/>
      <c r="E91" s="2962"/>
      <c r="F91" s="2938"/>
      <c r="G91" s="1461" t="s">
        <v>16</v>
      </c>
      <c r="H91" s="1320">
        <f>SUM(H81:H90)</f>
        <v>12880</v>
      </c>
      <c r="I91" s="1320">
        <f>SUM(I81:I90)</f>
        <v>13428.699999999997</v>
      </c>
      <c r="J91" s="1320">
        <f>SUM(J81:J90)</f>
        <v>13415.999999999996</v>
      </c>
      <c r="K91" s="2886"/>
      <c r="L91" s="2887"/>
      <c r="M91" s="2887"/>
      <c r="N91" s="2888"/>
    </row>
    <row r="92" spans="1:15" s="56" customFormat="1" ht="45.75" customHeight="1">
      <c r="A92" s="1416" t="s">
        <v>34</v>
      </c>
      <c r="B92" s="432" t="s">
        <v>11</v>
      </c>
      <c r="C92" s="1417" t="s">
        <v>25</v>
      </c>
      <c r="D92" s="1418"/>
      <c r="E92" s="1419" t="s">
        <v>906</v>
      </c>
      <c r="F92" s="1596" t="s">
        <v>886</v>
      </c>
      <c r="G92" s="2966"/>
      <c r="H92" s="2967"/>
      <c r="I92" s="2967"/>
      <c r="J92" s="2967"/>
      <c r="K92" s="2967"/>
      <c r="L92" s="2967"/>
      <c r="M92" s="2967"/>
      <c r="N92" s="2968"/>
      <c r="O92" s="56">
        <v>1</v>
      </c>
    </row>
    <row r="93" spans="1:14" s="56" customFormat="1" ht="56.25" customHeight="1">
      <c r="A93" s="1408" t="s">
        <v>34</v>
      </c>
      <c r="B93" s="1462" t="s">
        <v>11</v>
      </c>
      <c r="C93" s="3047" t="s">
        <v>25</v>
      </c>
      <c r="D93" s="3047" t="s">
        <v>11</v>
      </c>
      <c r="E93" s="2987" t="s">
        <v>901</v>
      </c>
      <c r="F93" s="3054" t="s">
        <v>899</v>
      </c>
      <c r="G93" s="1463" t="s">
        <v>33</v>
      </c>
      <c r="H93" s="1423">
        <v>45.4</v>
      </c>
      <c r="I93" s="1136">
        <v>48.5</v>
      </c>
      <c r="J93" s="1312">
        <v>48.5</v>
      </c>
      <c r="K93" s="3187" t="s">
        <v>900</v>
      </c>
      <c r="L93" s="2993" t="s">
        <v>549</v>
      </c>
      <c r="M93" s="2995" t="s">
        <v>549</v>
      </c>
      <c r="N93" s="2969"/>
    </row>
    <row r="94" spans="1:15" s="65" customFormat="1" ht="30.75" customHeight="1">
      <c r="A94" s="1464"/>
      <c r="B94" s="1465"/>
      <c r="C94" s="3047"/>
      <c r="D94" s="3047"/>
      <c r="E94" s="2987"/>
      <c r="F94" s="3054"/>
      <c r="G94" s="1466" t="s">
        <v>1222</v>
      </c>
      <c r="H94" s="504">
        <v>0</v>
      </c>
      <c r="I94" s="504">
        <v>1.3</v>
      </c>
      <c r="J94" s="504">
        <v>1.3</v>
      </c>
      <c r="K94" s="3187"/>
      <c r="L94" s="3084"/>
      <c r="M94" s="3080"/>
      <c r="N94" s="2970"/>
      <c r="O94" s="56"/>
    </row>
    <row r="95" spans="1:14" s="56" customFormat="1" ht="42.75" customHeight="1">
      <c r="A95" s="2965" t="s">
        <v>34</v>
      </c>
      <c r="B95" s="3186" t="s">
        <v>11</v>
      </c>
      <c r="C95" s="3047" t="s">
        <v>25</v>
      </c>
      <c r="D95" s="3047" t="s">
        <v>17</v>
      </c>
      <c r="E95" s="2987" t="s">
        <v>902</v>
      </c>
      <c r="F95" s="3178" t="s">
        <v>899</v>
      </c>
      <c r="G95" s="1463" t="s">
        <v>33</v>
      </c>
      <c r="H95" s="1423">
        <v>62.1</v>
      </c>
      <c r="I95" s="1136">
        <v>67.9</v>
      </c>
      <c r="J95" s="1312">
        <v>67.9</v>
      </c>
      <c r="K95" s="3187"/>
      <c r="L95" s="3084"/>
      <c r="M95" s="3080"/>
      <c r="N95" s="2970"/>
    </row>
    <row r="96" spans="1:15" s="65" customFormat="1" ht="41.25" customHeight="1">
      <c r="A96" s="2965"/>
      <c r="B96" s="3186"/>
      <c r="C96" s="3047"/>
      <c r="D96" s="3047"/>
      <c r="E96" s="2987"/>
      <c r="F96" s="3178"/>
      <c r="G96" s="1466" t="s">
        <v>1222</v>
      </c>
      <c r="H96" s="504">
        <v>0</v>
      </c>
      <c r="I96" s="504">
        <v>1.7</v>
      </c>
      <c r="J96" s="504">
        <v>1.7</v>
      </c>
      <c r="K96" s="3187"/>
      <c r="L96" s="3084"/>
      <c r="M96" s="3080"/>
      <c r="N96" s="2970"/>
      <c r="O96" s="56"/>
    </row>
    <row r="97" spans="1:14" s="56" customFormat="1" ht="53.25" customHeight="1">
      <c r="A97" s="2951" t="s">
        <v>34</v>
      </c>
      <c r="B97" s="2953" t="s">
        <v>11</v>
      </c>
      <c r="C97" s="2984" t="s">
        <v>25</v>
      </c>
      <c r="D97" s="3047" t="s">
        <v>34</v>
      </c>
      <c r="E97" s="2987" t="s">
        <v>903</v>
      </c>
      <c r="F97" s="3179" t="s">
        <v>899</v>
      </c>
      <c r="G97" s="1310" t="s">
        <v>33</v>
      </c>
      <c r="H97" s="1423">
        <v>22.9</v>
      </c>
      <c r="I97" s="1136">
        <v>29.5</v>
      </c>
      <c r="J97" s="1312">
        <v>29.5</v>
      </c>
      <c r="K97" s="3187"/>
      <c r="L97" s="3084"/>
      <c r="M97" s="3080"/>
      <c r="N97" s="2970"/>
    </row>
    <row r="98" spans="1:15" s="65" customFormat="1" ht="39" customHeight="1">
      <c r="A98" s="2982"/>
      <c r="B98" s="2983"/>
      <c r="C98" s="2986"/>
      <c r="D98" s="3047"/>
      <c r="E98" s="2987"/>
      <c r="F98" s="3180"/>
      <c r="G98" s="542" t="s">
        <v>1222</v>
      </c>
      <c r="H98" s="504">
        <v>0</v>
      </c>
      <c r="I98" s="504">
        <v>0.6</v>
      </c>
      <c r="J98" s="504">
        <v>0.6</v>
      </c>
      <c r="K98" s="3187"/>
      <c r="L98" s="3084"/>
      <c r="M98" s="3080"/>
      <c r="N98" s="2970"/>
      <c r="O98" s="56"/>
    </row>
    <row r="99" spans="1:14" s="56" customFormat="1" ht="60.75" customHeight="1">
      <c r="A99" s="2951" t="s">
        <v>34</v>
      </c>
      <c r="B99" s="2953" t="s">
        <v>11</v>
      </c>
      <c r="C99" s="3184" t="s">
        <v>25</v>
      </c>
      <c r="D99" s="2986" t="s">
        <v>19</v>
      </c>
      <c r="E99" s="2987" t="s">
        <v>904</v>
      </c>
      <c r="F99" s="2957" t="s">
        <v>899</v>
      </c>
      <c r="G99" s="1463" t="s">
        <v>33</v>
      </c>
      <c r="H99" s="1423">
        <v>4.4</v>
      </c>
      <c r="I99" s="1136">
        <v>6.1</v>
      </c>
      <c r="J99" s="1312">
        <v>6.1</v>
      </c>
      <c r="K99" s="3187"/>
      <c r="L99" s="3084"/>
      <c r="M99" s="3080"/>
      <c r="N99" s="2970"/>
    </row>
    <row r="100" spans="1:15" s="65" customFormat="1" ht="28.5">
      <c r="A100" s="2982"/>
      <c r="B100" s="2983"/>
      <c r="C100" s="3185"/>
      <c r="D100" s="3047"/>
      <c r="E100" s="2987"/>
      <c r="F100" s="3006"/>
      <c r="G100" s="1467" t="s">
        <v>1222</v>
      </c>
      <c r="H100" s="504">
        <v>0</v>
      </c>
      <c r="I100" s="504">
        <v>0.1</v>
      </c>
      <c r="J100" s="504">
        <v>0</v>
      </c>
      <c r="K100" s="3187"/>
      <c r="L100" s="3084"/>
      <c r="M100" s="3080"/>
      <c r="N100" s="2970"/>
      <c r="O100" s="56"/>
    </row>
    <row r="101" spans="1:14" s="56" customFormat="1" ht="65.25" customHeight="1">
      <c r="A101" s="2951" t="s">
        <v>34</v>
      </c>
      <c r="B101" s="2953" t="s">
        <v>11</v>
      </c>
      <c r="C101" s="3182" t="s">
        <v>25</v>
      </c>
      <c r="D101" s="2984" t="s">
        <v>21</v>
      </c>
      <c r="E101" s="3114" t="s">
        <v>905</v>
      </c>
      <c r="F101" s="2957" t="s">
        <v>899</v>
      </c>
      <c r="G101" s="1468" t="s">
        <v>33</v>
      </c>
      <c r="H101" s="1469">
        <v>20.7</v>
      </c>
      <c r="I101" s="1343">
        <v>23.8</v>
      </c>
      <c r="J101" s="1312">
        <v>23.8</v>
      </c>
      <c r="K101" s="3187"/>
      <c r="L101" s="3084"/>
      <c r="M101" s="3080"/>
      <c r="N101" s="2970"/>
    </row>
    <row r="102" spans="1:15" s="65" customFormat="1" ht="35.25" customHeight="1">
      <c r="A102" s="2982"/>
      <c r="B102" s="2983"/>
      <c r="C102" s="3183"/>
      <c r="D102" s="2986"/>
      <c r="E102" s="3116"/>
      <c r="F102" s="3006"/>
      <c r="G102" s="1470" t="s">
        <v>1222</v>
      </c>
      <c r="H102" s="1471">
        <v>0</v>
      </c>
      <c r="I102" s="1471">
        <v>0.6</v>
      </c>
      <c r="J102" s="1471">
        <v>0.6</v>
      </c>
      <c r="K102" s="3187"/>
      <c r="L102" s="2994"/>
      <c r="M102" s="2996"/>
      <c r="N102" s="2971"/>
      <c r="O102" s="56"/>
    </row>
    <row r="103" spans="1:14" s="56" customFormat="1" ht="30.75" customHeight="1">
      <c r="A103" s="1392" t="s">
        <v>34</v>
      </c>
      <c r="B103" s="1393" t="s">
        <v>11</v>
      </c>
      <c r="C103" s="1394" t="s">
        <v>25</v>
      </c>
      <c r="D103" s="3081"/>
      <c r="E103" s="3082"/>
      <c r="F103" s="3083"/>
      <c r="G103" s="1472" t="s">
        <v>16</v>
      </c>
      <c r="H103" s="1320">
        <f>SUM(H93:H102)</f>
        <v>155.5</v>
      </c>
      <c r="I103" s="1320">
        <f>SUM(I93:I102)</f>
        <v>180.1</v>
      </c>
      <c r="J103" s="1320">
        <f>SUM(J93:J102)</f>
        <v>180</v>
      </c>
      <c r="K103" s="2886"/>
      <c r="L103" s="2887"/>
      <c r="M103" s="2887"/>
      <c r="N103" s="2888"/>
    </row>
    <row r="104" spans="1:14" s="56" customFormat="1" ht="22.5" customHeight="1">
      <c r="A104" s="1306" t="s">
        <v>34</v>
      </c>
      <c r="B104" s="1322" t="s">
        <v>11</v>
      </c>
      <c r="C104" s="2931" t="s">
        <v>27</v>
      </c>
      <c r="D104" s="2932"/>
      <c r="E104" s="2932"/>
      <c r="F104" s="2932"/>
      <c r="G104" s="3079"/>
      <c r="H104" s="1323">
        <f>SUM(H91+H103)</f>
        <v>13035.5</v>
      </c>
      <c r="I104" s="1323">
        <f>SUM(I91+I103)</f>
        <v>13608.799999999997</v>
      </c>
      <c r="J104" s="1323">
        <f>SUM(J91+J103)</f>
        <v>13595.999999999996</v>
      </c>
      <c r="K104" s="2933"/>
      <c r="L104" s="2934"/>
      <c r="M104" s="2934"/>
      <c r="N104" s="2935"/>
    </row>
    <row r="105" spans="1:14" s="56" customFormat="1" ht="23.25" customHeight="1">
      <c r="A105" s="1306" t="s">
        <v>34</v>
      </c>
      <c r="B105" s="2959" t="s">
        <v>35</v>
      </c>
      <c r="C105" s="2960"/>
      <c r="D105" s="2960"/>
      <c r="E105" s="2960"/>
      <c r="F105" s="2960"/>
      <c r="G105" s="2960"/>
      <c r="H105" s="1429">
        <f>SUM(H104)</f>
        <v>13035.5</v>
      </c>
      <c r="I105" s="1429">
        <f>SUM(I104)</f>
        <v>13608.799999999997</v>
      </c>
      <c r="J105" s="1429">
        <f>SUM(J104)</f>
        <v>13595.999999999996</v>
      </c>
      <c r="K105" s="3064"/>
      <c r="L105" s="3065"/>
      <c r="M105" s="3065"/>
      <c r="N105" s="3066"/>
    </row>
    <row r="106" spans="1:14" s="56" customFormat="1" ht="23.25" customHeight="1">
      <c r="A106" s="1306" t="s">
        <v>19</v>
      </c>
      <c r="B106" s="3190" t="s">
        <v>84</v>
      </c>
      <c r="C106" s="3191"/>
      <c r="D106" s="3191"/>
      <c r="E106" s="3191"/>
      <c r="F106" s="3191"/>
      <c r="G106" s="3191"/>
      <c r="H106" s="3191"/>
      <c r="I106" s="3191"/>
      <c r="J106" s="3191"/>
      <c r="K106" s="3191"/>
      <c r="L106" s="3191"/>
      <c r="M106" s="3191"/>
      <c r="N106" s="3192"/>
    </row>
    <row r="107" spans="1:14" s="56" customFormat="1" ht="26.25" customHeight="1">
      <c r="A107" s="1308" t="s">
        <v>19</v>
      </c>
      <c r="B107" s="1309" t="s">
        <v>11</v>
      </c>
      <c r="C107" s="3193" t="s">
        <v>85</v>
      </c>
      <c r="D107" s="3194"/>
      <c r="E107" s="3194"/>
      <c r="F107" s="3194"/>
      <c r="G107" s="3194"/>
      <c r="H107" s="3194"/>
      <c r="I107" s="3194"/>
      <c r="J107" s="3194"/>
      <c r="K107" s="3194"/>
      <c r="L107" s="3194"/>
      <c r="M107" s="3194"/>
      <c r="N107" s="3195"/>
    </row>
    <row r="108" spans="1:14" s="56" customFormat="1" ht="26.25" customHeight="1">
      <c r="A108" s="1308" t="s">
        <v>19</v>
      </c>
      <c r="B108" s="1309" t="s">
        <v>11</v>
      </c>
      <c r="C108" s="1473" t="s">
        <v>11</v>
      </c>
      <c r="D108" s="3196" t="s">
        <v>907</v>
      </c>
      <c r="E108" s="3197"/>
      <c r="F108" s="3197"/>
      <c r="G108" s="3197"/>
      <c r="H108" s="3197"/>
      <c r="I108" s="3197"/>
      <c r="J108" s="3197"/>
      <c r="K108" s="3197"/>
      <c r="L108" s="3197"/>
      <c r="M108" s="3197"/>
      <c r="N108" s="3198"/>
    </row>
    <row r="109" spans="1:14" s="56" customFormat="1" ht="30" customHeight="1">
      <c r="A109" s="2951" t="s">
        <v>19</v>
      </c>
      <c r="B109" s="2953" t="s">
        <v>11</v>
      </c>
      <c r="C109" s="2955" t="s">
        <v>11</v>
      </c>
      <c r="D109" s="2955" t="s">
        <v>11</v>
      </c>
      <c r="E109" s="2963" t="s">
        <v>908</v>
      </c>
      <c r="F109" s="2957" t="s">
        <v>533</v>
      </c>
      <c r="G109" s="1474" t="s">
        <v>15</v>
      </c>
      <c r="H109" s="1475">
        <v>3041.5</v>
      </c>
      <c r="I109" s="640">
        <v>3031</v>
      </c>
      <c r="J109" s="1476">
        <v>3031</v>
      </c>
      <c r="K109" s="2980" t="s">
        <v>555</v>
      </c>
      <c r="L109" s="2943">
        <v>8</v>
      </c>
      <c r="M109" s="2939">
        <v>8</v>
      </c>
      <c r="N109" s="1477"/>
    </row>
    <row r="110" spans="1:14" s="56" customFormat="1" ht="29.25" customHeight="1">
      <c r="A110" s="2952"/>
      <c r="B110" s="2954"/>
      <c r="C110" s="2956"/>
      <c r="D110" s="2956"/>
      <c r="E110" s="2964"/>
      <c r="F110" s="2958"/>
      <c r="G110" s="1478" t="s">
        <v>33</v>
      </c>
      <c r="H110" s="1479">
        <v>0</v>
      </c>
      <c r="I110" s="1479">
        <v>76.6</v>
      </c>
      <c r="J110" s="1479">
        <v>76.6</v>
      </c>
      <c r="K110" s="3188"/>
      <c r="L110" s="3189"/>
      <c r="M110" s="3181"/>
      <c r="N110" s="1480"/>
    </row>
    <row r="111" spans="1:14" s="56" customFormat="1" ht="27.75" customHeight="1">
      <c r="A111" s="2952"/>
      <c r="B111" s="2954"/>
      <c r="C111" s="2956"/>
      <c r="D111" s="2956"/>
      <c r="E111" s="2964"/>
      <c r="F111" s="2958"/>
      <c r="G111" s="1481" t="s">
        <v>335</v>
      </c>
      <c r="H111" s="1479">
        <v>0.2</v>
      </c>
      <c r="I111" s="1479"/>
      <c r="J111" s="1479"/>
      <c r="K111" s="2981"/>
      <c r="L111" s="2944"/>
      <c r="M111" s="2940"/>
      <c r="N111" s="1480"/>
    </row>
    <row r="112" spans="1:15" s="65" customFormat="1" ht="93.75" customHeight="1">
      <c r="A112" s="2952"/>
      <c r="B112" s="2954"/>
      <c r="C112" s="2956"/>
      <c r="D112" s="2956"/>
      <c r="E112" s="2964"/>
      <c r="F112" s="2958"/>
      <c r="G112" s="542" t="s">
        <v>1224</v>
      </c>
      <c r="H112" s="1482">
        <v>0</v>
      </c>
      <c r="I112" s="1483">
        <v>45.2</v>
      </c>
      <c r="J112" s="1483">
        <v>45.2</v>
      </c>
      <c r="K112" s="1367" t="s">
        <v>1225</v>
      </c>
      <c r="L112" s="1484">
        <v>104</v>
      </c>
      <c r="M112" s="1485">
        <v>103.5</v>
      </c>
      <c r="N112" s="1194"/>
      <c r="O112" s="505"/>
    </row>
    <row r="113" spans="1:14" s="56" customFormat="1" ht="31.5" customHeight="1">
      <c r="A113" s="2952"/>
      <c r="B113" s="2954"/>
      <c r="C113" s="2956"/>
      <c r="D113" s="2956"/>
      <c r="E113" s="2964"/>
      <c r="F113" s="2958"/>
      <c r="G113" s="1486" t="s">
        <v>32</v>
      </c>
      <c r="H113" s="1487">
        <v>263.8</v>
      </c>
      <c r="I113" s="500">
        <v>279.2</v>
      </c>
      <c r="J113" s="1488">
        <v>279.2</v>
      </c>
      <c r="K113" s="2980" t="s">
        <v>1242</v>
      </c>
      <c r="L113" s="2943">
        <v>4133</v>
      </c>
      <c r="M113" s="2939">
        <v>4133</v>
      </c>
      <c r="N113" s="2941"/>
    </row>
    <row r="114" spans="1:14" s="56" customFormat="1" ht="36" customHeight="1">
      <c r="A114" s="2952"/>
      <c r="B114" s="2954"/>
      <c r="C114" s="2956"/>
      <c r="D114" s="2956"/>
      <c r="E114" s="2964"/>
      <c r="F114" s="2958"/>
      <c r="G114" s="1489" t="s">
        <v>361</v>
      </c>
      <c r="H114" s="1490">
        <v>36.8</v>
      </c>
      <c r="I114" s="501">
        <v>36.8</v>
      </c>
      <c r="J114" s="1491">
        <v>36.8</v>
      </c>
      <c r="K114" s="2981"/>
      <c r="L114" s="2944"/>
      <c r="M114" s="2940"/>
      <c r="N114" s="2942"/>
    </row>
    <row r="115" spans="1:14" s="56" customFormat="1" ht="44.25" customHeight="1">
      <c r="A115" s="2951" t="s">
        <v>19</v>
      </c>
      <c r="B115" s="2995" t="s">
        <v>11</v>
      </c>
      <c r="C115" s="2993" t="s">
        <v>11</v>
      </c>
      <c r="D115" s="2993" t="s">
        <v>17</v>
      </c>
      <c r="E115" s="3085" t="s">
        <v>556</v>
      </c>
      <c r="F115" s="2936" t="s">
        <v>557</v>
      </c>
      <c r="G115" s="3089" t="s">
        <v>878</v>
      </c>
      <c r="H115" s="3041">
        <v>392</v>
      </c>
      <c r="I115" s="3090">
        <v>292.8</v>
      </c>
      <c r="J115" s="3087"/>
      <c r="K115" s="430" t="s">
        <v>909</v>
      </c>
      <c r="L115" s="1492">
        <v>46</v>
      </c>
      <c r="M115" s="1493">
        <v>46</v>
      </c>
      <c r="N115" s="1494"/>
    </row>
    <row r="116" spans="1:14" s="56" customFormat="1" ht="96.75" customHeight="1">
      <c r="A116" s="2952"/>
      <c r="B116" s="3080"/>
      <c r="C116" s="3084"/>
      <c r="D116" s="3084"/>
      <c r="E116" s="3086"/>
      <c r="F116" s="2937"/>
      <c r="G116" s="3089"/>
      <c r="H116" s="3043"/>
      <c r="I116" s="3091"/>
      <c r="J116" s="3088"/>
      <c r="K116" s="430" t="s">
        <v>910</v>
      </c>
      <c r="L116" s="1495">
        <v>3206</v>
      </c>
      <c r="M116" s="1496">
        <v>3206</v>
      </c>
      <c r="N116" s="1400"/>
    </row>
    <row r="117" spans="1:15" s="65" customFormat="1" ht="41.25" customHeight="1">
      <c r="A117" s="2952"/>
      <c r="B117" s="3080"/>
      <c r="C117" s="3084"/>
      <c r="D117" s="3084"/>
      <c r="E117" s="3086"/>
      <c r="F117" s="2937"/>
      <c r="G117" s="1478" t="s">
        <v>1243</v>
      </c>
      <c r="H117" s="504">
        <v>0</v>
      </c>
      <c r="I117" s="504">
        <v>45.2</v>
      </c>
      <c r="J117" s="1497"/>
      <c r="K117" s="1498"/>
      <c r="L117" s="1499"/>
      <c r="M117" s="1499"/>
      <c r="N117" s="1500"/>
      <c r="O117" s="56"/>
    </row>
    <row r="118" spans="1:14" s="56" customFormat="1" ht="64.5" customHeight="1">
      <c r="A118" s="2952"/>
      <c r="B118" s="3080"/>
      <c r="C118" s="3084"/>
      <c r="D118" s="3084"/>
      <c r="E118" s="3086"/>
      <c r="F118" s="2937"/>
      <c r="G118" s="1501" t="s">
        <v>335</v>
      </c>
      <c r="H118" s="1502">
        <v>0</v>
      </c>
      <c r="I118" s="1503">
        <v>128.8</v>
      </c>
      <c r="J118" s="501"/>
      <c r="K118" s="2972" t="s">
        <v>911</v>
      </c>
      <c r="L118" s="2974">
        <v>3206</v>
      </c>
      <c r="M118" s="2976">
        <v>3206</v>
      </c>
      <c r="N118" s="2978"/>
    </row>
    <row r="119" spans="1:14" s="56" customFormat="1" ht="71.25" customHeight="1">
      <c r="A119" s="2952"/>
      <c r="B119" s="3080"/>
      <c r="C119" s="3084"/>
      <c r="D119" s="3084"/>
      <c r="E119" s="3086"/>
      <c r="F119" s="2938"/>
      <c r="G119" s="1504" t="s">
        <v>42</v>
      </c>
      <c r="H119" s="1457">
        <v>57.3</v>
      </c>
      <c r="I119" s="1505">
        <v>57.3</v>
      </c>
      <c r="J119" s="1506">
        <v>57.2</v>
      </c>
      <c r="K119" s="2973"/>
      <c r="L119" s="2975"/>
      <c r="M119" s="2977"/>
      <c r="N119" s="2979"/>
    </row>
    <row r="120" spans="1:14" s="56" customFormat="1" ht="82.5" customHeight="1">
      <c r="A120" s="1392" t="s">
        <v>19</v>
      </c>
      <c r="B120" s="1393" t="s">
        <v>11</v>
      </c>
      <c r="C120" s="1507" t="s">
        <v>11</v>
      </c>
      <c r="D120" s="1507" t="s">
        <v>34</v>
      </c>
      <c r="E120" s="1508" t="s">
        <v>558</v>
      </c>
      <c r="F120" s="1597" t="s">
        <v>557</v>
      </c>
      <c r="G120" s="1504" t="s">
        <v>15</v>
      </c>
      <c r="H120" s="1457">
        <v>27.5</v>
      </c>
      <c r="I120" s="1505">
        <v>27.8</v>
      </c>
      <c r="J120" s="1506">
        <v>18</v>
      </c>
      <c r="K120" s="537" t="s">
        <v>559</v>
      </c>
      <c r="L120" s="1495">
        <v>204</v>
      </c>
      <c r="M120" s="1496">
        <v>204</v>
      </c>
      <c r="N120" s="779"/>
    </row>
    <row r="121" spans="1:14" s="56" customFormat="1" ht="30.75" customHeight="1">
      <c r="A121" s="1308" t="s">
        <v>19</v>
      </c>
      <c r="B121" s="1309" t="s">
        <v>11</v>
      </c>
      <c r="C121" s="1310" t="s">
        <v>11</v>
      </c>
      <c r="D121" s="1509"/>
      <c r="E121" s="3081"/>
      <c r="F121" s="3083"/>
      <c r="G121" s="1472" t="s">
        <v>16</v>
      </c>
      <c r="H121" s="1320">
        <f>SUM(H109:H120)</f>
        <v>3819.1000000000004</v>
      </c>
      <c r="I121" s="1320">
        <f>SUM(I109:I120)</f>
        <v>4020.7000000000003</v>
      </c>
      <c r="J121" s="1320">
        <f>SUM(J109:J120)</f>
        <v>3543.9999999999995</v>
      </c>
      <c r="K121" s="2886"/>
      <c r="L121" s="2887"/>
      <c r="M121" s="2887"/>
      <c r="N121" s="2888"/>
    </row>
    <row r="122" spans="1:14" s="56" customFormat="1" ht="110.25" customHeight="1">
      <c r="A122" s="2930" t="s">
        <v>19</v>
      </c>
      <c r="B122" s="2894" t="s">
        <v>11</v>
      </c>
      <c r="C122" s="3098" t="s">
        <v>19</v>
      </c>
      <c r="D122" s="3099"/>
      <c r="E122" s="3101" t="s">
        <v>86</v>
      </c>
      <c r="F122" s="2900" t="s">
        <v>533</v>
      </c>
      <c r="G122" s="1510" t="s">
        <v>15</v>
      </c>
      <c r="H122" s="1511">
        <v>50</v>
      </c>
      <c r="I122" s="1511">
        <v>50</v>
      </c>
      <c r="J122" s="1511">
        <v>50</v>
      </c>
      <c r="K122" s="537" t="s">
        <v>912</v>
      </c>
      <c r="L122" s="536">
        <v>1000</v>
      </c>
      <c r="M122" s="612">
        <v>1000</v>
      </c>
      <c r="N122" s="1512"/>
    </row>
    <row r="123" spans="1:14" s="56" customFormat="1" ht="31.5" customHeight="1">
      <c r="A123" s="2930"/>
      <c r="B123" s="2894"/>
      <c r="C123" s="3098"/>
      <c r="D123" s="3100"/>
      <c r="E123" s="3101"/>
      <c r="F123" s="2900"/>
      <c r="G123" s="1319" t="s">
        <v>16</v>
      </c>
      <c r="H123" s="1320">
        <f>H122</f>
        <v>50</v>
      </c>
      <c r="I123" s="1320">
        <f>I122</f>
        <v>50</v>
      </c>
      <c r="J123" s="1320">
        <f>J122</f>
        <v>50</v>
      </c>
      <c r="K123" s="2906"/>
      <c r="L123" s="2907"/>
      <c r="M123" s="2907"/>
      <c r="N123" s="2908"/>
    </row>
    <row r="124" spans="1:14" s="56" customFormat="1" ht="19.5" customHeight="1">
      <c r="A124" s="1306" t="s">
        <v>19</v>
      </c>
      <c r="B124" s="1307" t="s">
        <v>11</v>
      </c>
      <c r="C124" s="3102" t="s">
        <v>27</v>
      </c>
      <c r="D124" s="3103"/>
      <c r="E124" s="3103"/>
      <c r="F124" s="3103"/>
      <c r="G124" s="3103"/>
      <c r="H124" s="1323">
        <f>SUM(H123+H121)</f>
        <v>3869.1000000000004</v>
      </c>
      <c r="I124" s="1323">
        <f>SUM(I123+I121)</f>
        <v>4070.7000000000003</v>
      </c>
      <c r="J124" s="1323">
        <f>SUM(J123+J121)</f>
        <v>3593.9999999999995</v>
      </c>
      <c r="K124" s="2933"/>
      <c r="L124" s="2934"/>
      <c r="M124" s="2934"/>
      <c r="N124" s="2935"/>
    </row>
    <row r="125" spans="1:14" s="56" customFormat="1" ht="21" customHeight="1">
      <c r="A125" s="1306" t="s">
        <v>19</v>
      </c>
      <c r="B125" s="3096" t="s">
        <v>35</v>
      </c>
      <c r="C125" s="3097"/>
      <c r="D125" s="3097"/>
      <c r="E125" s="3097"/>
      <c r="F125" s="3097"/>
      <c r="G125" s="3097"/>
      <c r="H125" s="1429">
        <f>SUM(H124)</f>
        <v>3869.1000000000004</v>
      </c>
      <c r="I125" s="1429">
        <f>SUM(I124)</f>
        <v>4070.7000000000003</v>
      </c>
      <c r="J125" s="1429">
        <f>SUM(J124)</f>
        <v>3593.9999999999995</v>
      </c>
      <c r="K125" s="3064"/>
      <c r="L125" s="3065"/>
      <c r="M125" s="3065"/>
      <c r="N125" s="3066"/>
    </row>
    <row r="126" spans="1:14" s="56" customFormat="1" ht="24.75" customHeight="1">
      <c r="A126" s="1306" t="s">
        <v>21</v>
      </c>
      <c r="B126" s="3044" t="s">
        <v>87</v>
      </c>
      <c r="C126" s="3045"/>
      <c r="D126" s="3045"/>
      <c r="E126" s="3045"/>
      <c r="F126" s="3045"/>
      <c r="G126" s="3045"/>
      <c r="H126" s="3045"/>
      <c r="I126" s="3045"/>
      <c r="J126" s="3045"/>
      <c r="K126" s="3045"/>
      <c r="L126" s="3045"/>
      <c r="M126" s="3045"/>
      <c r="N126" s="3046"/>
    </row>
    <row r="127" spans="1:14" s="56" customFormat="1" ht="21.75" customHeight="1">
      <c r="A127" s="1306" t="s">
        <v>21</v>
      </c>
      <c r="B127" s="1307" t="s">
        <v>11</v>
      </c>
      <c r="C127" s="3108" t="s">
        <v>1685</v>
      </c>
      <c r="D127" s="3109"/>
      <c r="E127" s="3109"/>
      <c r="F127" s="3109"/>
      <c r="G127" s="3109"/>
      <c r="H127" s="3109"/>
      <c r="I127" s="3109"/>
      <c r="J127" s="3109"/>
      <c r="K127" s="3109"/>
      <c r="L127" s="3109"/>
      <c r="M127" s="3109"/>
      <c r="N127" s="3110"/>
    </row>
    <row r="128" spans="1:14" s="56" customFormat="1" ht="63" customHeight="1">
      <c r="A128" s="2930" t="s">
        <v>21</v>
      </c>
      <c r="B128" s="2894" t="s">
        <v>11</v>
      </c>
      <c r="C128" s="3098" t="s">
        <v>11</v>
      </c>
      <c r="D128" s="3111"/>
      <c r="E128" s="2987" t="s">
        <v>1279</v>
      </c>
      <c r="F128" s="3113" t="s">
        <v>1280</v>
      </c>
      <c r="G128" s="535" t="s">
        <v>15</v>
      </c>
      <c r="H128" s="638">
        <v>73</v>
      </c>
      <c r="I128" s="638">
        <v>73</v>
      </c>
      <c r="J128" s="638">
        <v>73</v>
      </c>
      <c r="K128" s="1513" t="s">
        <v>1281</v>
      </c>
      <c r="L128" s="1514">
        <v>100</v>
      </c>
      <c r="M128" s="1515">
        <v>100</v>
      </c>
      <c r="N128" s="1516"/>
    </row>
    <row r="129" spans="1:14" s="56" customFormat="1" ht="29.25" customHeight="1">
      <c r="A129" s="2930"/>
      <c r="B129" s="2894"/>
      <c r="C129" s="3098"/>
      <c r="D129" s="3112"/>
      <c r="E129" s="2987"/>
      <c r="F129" s="3113"/>
      <c r="G129" s="1472" t="s">
        <v>16</v>
      </c>
      <c r="H129" s="1320">
        <f>SUM(H128)</f>
        <v>73</v>
      </c>
      <c r="I129" s="1320">
        <f>SUM(I128)</f>
        <v>73</v>
      </c>
      <c r="J129" s="1320">
        <f>SUM(J128)</f>
        <v>73</v>
      </c>
      <c r="K129" s="2946"/>
      <c r="L129" s="2947"/>
      <c r="M129" s="2947"/>
      <c r="N129" s="2948"/>
    </row>
    <row r="130" spans="1:14" s="56" customFormat="1" ht="19.5" customHeight="1">
      <c r="A130" s="1306" t="s">
        <v>21</v>
      </c>
      <c r="B130" s="1307" t="s">
        <v>11</v>
      </c>
      <c r="C130" s="3102" t="s">
        <v>27</v>
      </c>
      <c r="D130" s="3103"/>
      <c r="E130" s="3103"/>
      <c r="F130" s="3103"/>
      <c r="G130" s="3103"/>
      <c r="H130" s="1323">
        <f>SUM(H129+H127)</f>
        <v>73</v>
      </c>
      <c r="I130" s="1323">
        <f>SUM(I129+I127)</f>
        <v>73</v>
      </c>
      <c r="J130" s="1323">
        <f>SUM(J129+J127)</f>
        <v>73</v>
      </c>
      <c r="K130" s="2933"/>
      <c r="L130" s="2934"/>
      <c r="M130" s="2934"/>
      <c r="N130" s="2935"/>
    </row>
    <row r="131" spans="1:14" s="56" customFormat="1" ht="21.75" customHeight="1">
      <c r="A131" s="1306" t="s">
        <v>21</v>
      </c>
      <c r="B131" s="1307" t="s">
        <v>17</v>
      </c>
      <c r="C131" s="3108" t="s">
        <v>88</v>
      </c>
      <c r="D131" s="3109"/>
      <c r="E131" s="3109"/>
      <c r="F131" s="3109"/>
      <c r="G131" s="3109"/>
      <c r="H131" s="3109"/>
      <c r="I131" s="3109"/>
      <c r="J131" s="3109"/>
      <c r="K131" s="3109"/>
      <c r="L131" s="3109"/>
      <c r="M131" s="3109"/>
      <c r="N131" s="3110"/>
    </row>
    <row r="132" spans="1:14" s="56" customFormat="1" ht="59.25" customHeight="1">
      <c r="A132" s="2930" t="s">
        <v>21</v>
      </c>
      <c r="B132" s="2894" t="s">
        <v>17</v>
      </c>
      <c r="C132" s="3098" t="s">
        <v>25</v>
      </c>
      <c r="D132" s="3111"/>
      <c r="E132" s="2987" t="s">
        <v>1244</v>
      </c>
      <c r="F132" s="3113" t="s">
        <v>560</v>
      </c>
      <c r="G132" s="1517" t="s">
        <v>38</v>
      </c>
      <c r="H132" s="1518"/>
      <c r="I132" s="1519">
        <v>340</v>
      </c>
      <c r="J132" s="1148">
        <v>88.8</v>
      </c>
      <c r="K132" s="1520" t="s">
        <v>913</v>
      </c>
      <c r="L132" s="1521">
        <v>8.93</v>
      </c>
      <c r="M132" s="1522">
        <v>8.93</v>
      </c>
      <c r="N132" s="1523" t="s">
        <v>1292</v>
      </c>
    </row>
    <row r="133" spans="1:14" s="56" customFormat="1" ht="29.25" customHeight="1">
      <c r="A133" s="2930"/>
      <c r="B133" s="2894"/>
      <c r="C133" s="3098"/>
      <c r="D133" s="3112"/>
      <c r="E133" s="2987"/>
      <c r="F133" s="3113"/>
      <c r="G133" s="1472" t="s">
        <v>16</v>
      </c>
      <c r="H133" s="1320">
        <f>SUM(H132)</f>
        <v>0</v>
      </c>
      <c r="I133" s="1320">
        <f>SUM(I132)</f>
        <v>340</v>
      </c>
      <c r="J133" s="1320">
        <f>SUM(J132)</f>
        <v>88.8</v>
      </c>
      <c r="K133" s="2946"/>
      <c r="L133" s="2947"/>
      <c r="M133" s="2947"/>
      <c r="N133" s="2948"/>
    </row>
    <row r="134" spans="1:14" s="56" customFormat="1" ht="45.75" customHeight="1">
      <c r="A134" s="2930" t="s">
        <v>21</v>
      </c>
      <c r="B134" s="2894" t="s">
        <v>17</v>
      </c>
      <c r="C134" s="3098" t="s">
        <v>90</v>
      </c>
      <c r="D134" s="1524"/>
      <c r="E134" s="3114" t="s">
        <v>91</v>
      </c>
      <c r="F134" s="3117" t="s">
        <v>561</v>
      </c>
      <c r="G134" s="1420" t="s">
        <v>38</v>
      </c>
      <c r="H134" s="1525"/>
      <c r="I134" s="1525">
        <v>1900</v>
      </c>
      <c r="J134" s="1525">
        <v>1900</v>
      </c>
      <c r="K134" s="1526" t="s">
        <v>914</v>
      </c>
      <c r="L134" s="1527">
        <v>50</v>
      </c>
      <c r="M134" s="1399">
        <v>50</v>
      </c>
      <c r="N134" s="2868" t="s">
        <v>1293</v>
      </c>
    </row>
    <row r="135" spans="1:14" s="56" customFormat="1" ht="47.25" customHeight="1">
      <c r="A135" s="2930"/>
      <c r="B135" s="2894"/>
      <c r="C135" s="3098"/>
      <c r="D135" s="1524"/>
      <c r="E135" s="3115"/>
      <c r="F135" s="3118"/>
      <c r="G135" s="3120" t="s">
        <v>15</v>
      </c>
      <c r="H135" s="2921">
        <v>781.8</v>
      </c>
      <c r="I135" s="2921">
        <v>1042.9</v>
      </c>
      <c r="J135" s="2921">
        <v>625.7</v>
      </c>
      <c r="K135" s="1528" t="s">
        <v>1245</v>
      </c>
      <c r="L135" s="1529">
        <v>35</v>
      </c>
      <c r="M135" s="1530">
        <v>35</v>
      </c>
      <c r="N135" s="2869"/>
    </row>
    <row r="136" spans="1:14" s="56" customFormat="1" ht="51" customHeight="1">
      <c r="A136" s="2930"/>
      <c r="B136" s="2894"/>
      <c r="C136" s="3098"/>
      <c r="D136" s="1524"/>
      <c r="E136" s="3115"/>
      <c r="F136" s="3118"/>
      <c r="G136" s="3121"/>
      <c r="H136" s="2922"/>
      <c r="I136" s="2922"/>
      <c r="J136" s="2922"/>
      <c r="K136" s="1520" t="s">
        <v>1246</v>
      </c>
      <c r="L136" s="1531">
        <v>3500</v>
      </c>
      <c r="M136" s="1522">
        <v>3500</v>
      </c>
      <c r="N136" s="2869"/>
    </row>
    <row r="137" spans="1:14" s="56" customFormat="1" ht="46.5" customHeight="1">
      <c r="A137" s="2930"/>
      <c r="B137" s="2894"/>
      <c r="C137" s="3098"/>
      <c r="D137" s="1524"/>
      <c r="E137" s="3115"/>
      <c r="F137" s="3118"/>
      <c r="G137" s="1532" t="s">
        <v>878</v>
      </c>
      <c r="H137" s="1533"/>
      <c r="I137" s="1525">
        <v>80</v>
      </c>
      <c r="J137" s="1525">
        <v>62</v>
      </c>
      <c r="K137" s="1520" t="s">
        <v>1247</v>
      </c>
      <c r="L137" s="1534" t="s">
        <v>1248</v>
      </c>
      <c r="M137" s="1535" t="s">
        <v>1248</v>
      </c>
      <c r="N137" s="2870"/>
    </row>
    <row r="138" spans="1:14" s="56" customFormat="1" ht="29.25" customHeight="1">
      <c r="A138" s="2930"/>
      <c r="B138" s="2894"/>
      <c r="C138" s="3098"/>
      <c r="D138" s="1524"/>
      <c r="E138" s="3116"/>
      <c r="F138" s="3119"/>
      <c r="G138" s="1472" t="s">
        <v>16</v>
      </c>
      <c r="H138" s="1320">
        <f>SUM(H134:H137)</f>
        <v>781.8</v>
      </c>
      <c r="I138" s="1320">
        <f>SUM(I134:I137)</f>
        <v>3022.9</v>
      </c>
      <c r="J138" s="1320">
        <f>SUM(J134:J137)</f>
        <v>2587.7</v>
      </c>
      <c r="K138" s="2946"/>
      <c r="L138" s="2947"/>
      <c r="M138" s="2947"/>
      <c r="N138" s="2948"/>
    </row>
    <row r="139" spans="1:14" s="56" customFormat="1" ht="26.25" customHeight="1">
      <c r="A139" s="2930" t="s">
        <v>21</v>
      </c>
      <c r="B139" s="2894" t="s">
        <v>17</v>
      </c>
      <c r="C139" s="3098" t="s">
        <v>92</v>
      </c>
      <c r="D139" s="3111"/>
      <c r="E139" s="3101" t="s">
        <v>93</v>
      </c>
      <c r="F139" s="2923" t="s">
        <v>560</v>
      </c>
      <c r="G139" s="1536" t="s">
        <v>38</v>
      </c>
      <c r="H139" s="1537"/>
      <c r="I139" s="1538">
        <v>349</v>
      </c>
      <c r="J139" s="1538">
        <v>331.1</v>
      </c>
      <c r="K139" s="2924" t="s">
        <v>1249</v>
      </c>
      <c r="L139" s="2925">
        <v>100</v>
      </c>
      <c r="M139" s="3123">
        <v>100</v>
      </c>
      <c r="N139" s="2945" t="s">
        <v>1294</v>
      </c>
    </row>
    <row r="140" spans="1:14" s="56" customFormat="1" ht="29.25" customHeight="1">
      <c r="A140" s="2930"/>
      <c r="B140" s="2894"/>
      <c r="C140" s="3098"/>
      <c r="D140" s="3122"/>
      <c r="E140" s="3101"/>
      <c r="F140" s="2923"/>
      <c r="G140" s="1536" t="s">
        <v>15</v>
      </c>
      <c r="H140" s="1539">
        <v>83.9</v>
      </c>
      <c r="I140" s="1540"/>
      <c r="J140" s="1540"/>
      <c r="K140" s="2924"/>
      <c r="L140" s="2925"/>
      <c r="M140" s="3123"/>
      <c r="N140" s="2945"/>
    </row>
    <row r="141" spans="1:14" s="56" customFormat="1" ht="29.25" customHeight="1">
      <c r="A141" s="2930"/>
      <c r="B141" s="2894"/>
      <c r="C141" s="3098"/>
      <c r="D141" s="3112"/>
      <c r="E141" s="3101"/>
      <c r="F141" s="2923"/>
      <c r="G141" s="1319" t="s">
        <v>16</v>
      </c>
      <c r="H141" s="1320">
        <f>H139+H140</f>
        <v>83.9</v>
      </c>
      <c r="I141" s="1541">
        <f>I139+I140</f>
        <v>349</v>
      </c>
      <c r="J141" s="1541">
        <f>J139+J140</f>
        <v>331.1</v>
      </c>
      <c r="K141" s="2946"/>
      <c r="L141" s="2947"/>
      <c r="M141" s="2947"/>
      <c r="N141" s="2948"/>
    </row>
    <row r="142" spans="1:14" s="56" customFormat="1" ht="35.25" customHeight="1">
      <c r="A142" s="2930" t="s">
        <v>21</v>
      </c>
      <c r="B142" s="2894" t="s">
        <v>17</v>
      </c>
      <c r="C142" s="3098" t="s">
        <v>95</v>
      </c>
      <c r="D142" s="3111"/>
      <c r="E142" s="3101" t="s">
        <v>96</v>
      </c>
      <c r="F142" s="3202" t="s">
        <v>94</v>
      </c>
      <c r="G142" s="1542" t="s">
        <v>38</v>
      </c>
      <c r="H142" s="1539"/>
      <c r="I142" s="1539">
        <v>300</v>
      </c>
      <c r="J142" s="1543">
        <v>299.3</v>
      </c>
      <c r="K142" s="3124" t="s">
        <v>1250</v>
      </c>
      <c r="L142" s="3126">
        <v>8</v>
      </c>
      <c r="M142" s="3127">
        <v>8</v>
      </c>
      <c r="N142" s="2949" t="s">
        <v>1295</v>
      </c>
    </row>
    <row r="143" spans="1:14" s="56" customFormat="1" ht="77.25" customHeight="1">
      <c r="A143" s="2930"/>
      <c r="B143" s="2894"/>
      <c r="C143" s="3098"/>
      <c r="D143" s="3122"/>
      <c r="E143" s="3101"/>
      <c r="F143" s="3202"/>
      <c r="G143" s="1542" t="s">
        <v>15</v>
      </c>
      <c r="H143" s="1539"/>
      <c r="I143" s="1539"/>
      <c r="J143" s="1543"/>
      <c r="K143" s="3125"/>
      <c r="L143" s="3126"/>
      <c r="M143" s="3127"/>
      <c r="N143" s="2950"/>
    </row>
    <row r="144" spans="1:14" s="56" customFormat="1" ht="24" customHeight="1">
      <c r="A144" s="2930"/>
      <c r="B144" s="2894"/>
      <c r="C144" s="3098"/>
      <c r="D144" s="3112"/>
      <c r="E144" s="3101"/>
      <c r="F144" s="3202"/>
      <c r="G144" s="1544" t="s">
        <v>16</v>
      </c>
      <c r="H144" s="1545">
        <f>H142</f>
        <v>0</v>
      </c>
      <c r="I144" s="1545">
        <f>SUM(I142:I143)</f>
        <v>300</v>
      </c>
      <c r="J144" s="1545">
        <f>SUM(J142:J143)</f>
        <v>299.3</v>
      </c>
      <c r="K144" s="2946"/>
      <c r="L144" s="2947"/>
      <c r="M144" s="2947"/>
      <c r="N144" s="2948"/>
    </row>
    <row r="145" spans="1:14" s="56" customFormat="1" ht="78" customHeight="1">
      <c r="A145" s="2893" t="s">
        <v>21</v>
      </c>
      <c r="B145" s="2894" t="s">
        <v>17</v>
      </c>
      <c r="C145" s="2926" t="s">
        <v>99</v>
      </c>
      <c r="D145" s="2927"/>
      <c r="E145" s="2899" t="s">
        <v>100</v>
      </c>
      <c r="F145" s="2923" t="s">
        <v>560</v>
      </c>
      <c r="G145" s="1517" t="s">
        <v>15</v>
      </c>
      <c r="H145" s="510">
        <v>80</v>
      </c>
      <c r="I145" s="511">
        <v>80</v>
      </c>
      <c r="J145" s="512">
        <v>41.5</v>
      </c>
      <c r="K145" s="1546" t="s">
        <v>1251</v>
      </c>
      <c r="L145" s="1547">
        <v>100</v>
      </c>
      <c r="M145" s="1548">
        <v>90</v>
      </c>
      <c r="N145" s="2871" t="s">
        <v>1296</v>
      </c>
    </row>
    <row r="146" spans="1:14" s="56" customFormat="1" ht="60.75" customHeight="1">
      <c r="A146" s="2893"/>
      <c r="B146" s="2894"/>
      <c r="C146" s="2926"/>
      <c r="D146" s="2928"/>
      <c r="E146" s="2899"/>
      <c r="F146" s="2923"/>
      <c r="G146" s="1517" t="s">
        <v>15</v>
      </c>
      <c r="H146" s="510"/>
      <c r="I146" s="510">
        <v>22</v>
      </c>
      <c r="J146" s="513">
        <v>22</v>
      </c>
      <c r="K146" s="1546" t="s">
        <v>1252</v>
      </c>
      <c r="L146" s="1550">
        <v>1</v>
      </c>
      <c r="M146" s="1551">
        <v>1</v>
      </c>
      <c r="N146" s="2872"/>
    </row>
    <row r="147" spans="1:14" s="56" customFormat="1" ht="62.25" customHeight="1">
      <c r="A147" s="2893"/>
      <c r="B147" s="2894"/>
      <c r="C147" s="2926"/>
      <c r="D147" s="2928"/>
      <c r="E147" s="2899"/>
      <c r="F147" s="2923"/>
      <c r="G147" s="1517" t="s">
        <v>15</v>
      </c>
      <c r="H147" s="510"/>
      <c r="I147" s="510">
        <v>7</v>
      </c>
      <c r="J147" s="513">
        <v>7</v>
      </c>
      <c r="K147" s="1552" t="s">
        <v>1253</v>
      </c>
      <c r="L147" s="1553">
        <v>1</v>
      </c>
      <c r="M147" s="1360">
        <v>1</v>
      </c>
      <c r="N147" s="2872"/>
    </row>
    <row r="148" spans="1:14" s="56" customFormat="1" ht="32.25" customHeight="1">
      <c r="A148" s="2893"/>
      <c r="B148" s="2894"/>
      <c r="C148" s="2926"/>
      <c r="D148" s="2928"/>
      <c r="E148" s="2899"/>
      <c r="F148" s="2923"/>
      <c r="G148" s="1517" t="s">
        <v>502</v>
      </c>
      <c r="H148" s="510">
        <v>12</v>
      </c>
      <c r="I148" s="510">
        <v>17</v>
      </c>
      <c r="J148" s="514">
        <v>17</v>
      </c>
      <c r="K148" s="1334" t="s">
        <v>915</v>
      </c>
      <c r="L148" s="1554">
        <v>1</v>
      </c>
      <c r="M148" s="1555">
        <v>1</v>
      </c>
      <c r="N148" s="2873"/>
    </row>
    <row r="149" spans="1:14" s="56" customFormat="1" ht="29.25" customHeight="1">
      <c r="A149" s="2893"/>
      <c r="B149" s="2894"/>
      <c r="C149" s="2926"/>
      <c r="D149" s="2929"/>
      <c r="E149" s="2899"/>
      <c r="F149" s="2923"/>
      <c r="G149" s="1319" t="s">
        <v>16</v>
      </c>
      <c r="H149" s="1320">
        <f>SUM(H145:H148)</f>
        <v>92</v>
      </c>
      <c r="I149" s="1320">
        <f>SUM(I145:I148)</f>
        <v>126</v>
      </c>
      <c r="J149" s="1320">
        <f>SUM(J145:J148)</f>
        <v>87.5</v>
      </c>
      <c r="K149" s="2886"/>
      <c r="L149" s="2887"/>
      <c r="M149" s="2887"/>
      <c r="N149" s="2888"/>
    </row>
    <row r="150" spans="1:14" s="56" customFormat="1" ht="56.25" customHeight="1">
      <c r="A150" s="2893" t="s">
        <v>21</v>
      </c>
      <c r="B150" s="2894" t="s">
        <v>17</v>
      </c>
      <c r="C150" s="2926" t="s">
        <v>166</v>
      </c>
      <c r="D150" s="2927"/>
      <c r="E150" s="2899" t="s">
        <v>1282</v>
      </c>
      <c r="F150" s="2923" t="s">
        <v>918</v>
      </c>
      <c r="G150" s="1517" t="s">
        <v>15</v>
      </c>
      <c r="H150" s="510"/>
      <c r="I150" s="538">
        <v>82.2</v>
      </c>
      <c r="J150" s="540">
        <v>82.2</v>
      </c>
      <c r="K150" s="3201" t="s">
        <v>1283</v>
      </c>
      <c r="L150" s="3199">
        <v>1</v>
      </c>
      <c r="M150" s="3200">
        <v>1</v>
      </c>
      <c r="N150" s="2874" t="s">
        <v>1297</v>
      </c>
    </row>
    <row r="151" spans="1:14" s="56" customFormat="1" ht="41.25" customHeight="1">
      <c r="A151" s="2893"/>
      <c r="B151" s="2894"/>
      <c r="C151" s="2926"/>
      <c r="D151" s="2928"/>
      <c r="E151" s="2899"/>
      <c r="F151" s="2923"/>
      <c r="G151" s="1517" t="s">
        <v>502</v>
      </c>
      <c r="H151" s="515">
        <v>266</v>
      </c>
      <c r="I151" s="539">
        <v>266</v>
      </c>
      <c r="J151" s="541">
        <v>266</v>
      </c>
      <c r="K151" s="3201"/>
      <c r="L151" s="3199"/>
      <c r="M151" s="3200"/>
      <c r="N151" s="2875"/>
    </row>
    <row r="152" spans="1:14" s="56" customFormat="1" ht="26.25" customHeight="1">
      <c r="A152" s="2893"/>
      <c r="B152" s="2894"/>
      <c r="C152" s="2926"/>
      <c r="D152" s="2929"/>
      <c r="E152" s="2899"/>
      <c r="F152" s="2923"/>
      <c r="G152" s="1319" t="s">
        <v>16</v>
      </c>
      <c r="H152" s="1320">
        <f>SUM(H150:H151)</f>
        <v>266</v>
      </c>
      <c r="I152" s="1320">
        <f>SUM(I150:I151)</f>
        <v>348.2</v>
      </c>
      <c r="J152" s="1320">
        <f>SUM(J150:J151)</f>
        <v>348.2</v>
      </c>
      <c r="K152" s="2886"/>
      <c r="L152" s="2887"/>
      <c r="M152" s="2887"/>
      <c r="N152" s="2888"/>
    </row>
    <row r="153" spans="1:14" s="56" customFormat="1" ht="56.25" customHeight="1">
      <c r="A153" s="2893" t="s">
        <v>21</v>
      </c>
      <c r="B153" s="2894" t="s">
        <v>17</v>
      </c>
      <c r="C153" s="2926" t="s">
        <v>101</v>
      </c>
      <c r="D153" s="2927"/>
      <c r="E153" s="2899" t="s">
        <v>1254</v>
      </c>
      <c r="F153" s="2923" t="s">
        <v>918</v>
      </c>
      <c r="G153" s="1517" t="s">
        <v>15</v>
      </c>
      <c r="H153" s="515"/>
      <c r="I153" s="515">
        <v>20</v>
      </c>
      <c r="J153" s="516">
        <v>20</v>
      </c>
      <c r="K153" s="1556" t="s">
        <v>1255</v>
      </c>
      <c r="L153" s="1557">
        <v>100</v>
      </c>
      <c r="M153" s="1558">
        <v>100</v>
      </c>
      <c r="N153" s="2874" t="s">
        <v>1298</v>
      </c>
    </row>
    <row r="154" spans="1:14" s="56" customFormat="1" ht="67.5" customHeight="1">
      <c r="A154" s="2893"/>
      <c r="B154" s="2894"/>
      <c r="C154" s="2926"/>
      <c r="D154" s="2928"/>
      <c r="E154" s="2899"/>
      <c r="F154" s="2923"/>
      <c r="G154" s="1517" t="s">
        <v>502</v>
      </c>
      <c r="H154" s="515"/>
      <c r="I154" s="515">
        <v>9.9</v>
      </c>
      <c r="J154" s="516">
        <v>9.9</v>
      </c>
      <c r="K154" s="1546" t="s">
        <v>1256</v>
      </c>
      <c r="L154" s="1550">
        <v>100</v>
      </c>
      <c r="M154" s="1551">
        <v>100</v>
      </c>
      <c r="N154" s="2875"/>
    </row>
    <row r="155" spans="1:14" s="56" customFormat="1" ht="29.25" customHeight="1">
      <c r="A155" s="2893"/>
      <c r="B155" s="2894"/>
      <c r="C155" s="2926"/>
      <c r="D155" s="2929"/>
      <c r="E155" s="2899"/>
      <c r="F155" s="2923"/>
      <c r="G155" s="1319" t="s">
        <v>16</v>
      </c>
      <c r="H155" s="1320">
        <f>SUM(H153:H154)</f>
        <v>0</v>
      </c>
      <c r="I155" s="1320">
        <f>SUM(I153:I154)</f>
        <v>29.9</v>
      </c>
      <c r="J155" s="1320">
        <f>SUM(J153:J154)</f>
        <v>29.9</v>
      </c>
      <c r="K155" s="2886"/>
      <c r="L155" s="2887"/>
      <c r="M155" s="2887"/>
      <c r="N155" s="2888"/>
    </row>
    <row r="156" spans="1:14" s="56" customFormat="1" ht="93.75" customHeight="1">
      <c r="A156" s="2930" t="s">
        <v>21</v>
      </c>
      <c r="B156" s="2894" t="s">
        <v>17</v>
      </c>
      <c r="C156" s="3098" t="s">
        <v>102</v>
      </c>
      <c r="D156" s="3111"/>
      <c r="E156" s="3101" t="s">
        <v>103</v>
      </c>
      <c r="F156" s="2905" t="s">
        <v>562</v>
      </c>
      <c r="G156" s="1559" t="s">
        <v>15</v>
      </c>
      <c r="H156" s="517">
        <v>80</v>
      </c>
      <c r="I156" s="517">
        <v>80</v>
      </c>
      <c r="J156" s="518">
        <v>78.4</v>
      </c>
      <c r="K156" s="2909" t="s">
        <v>1257</v>
      </c>
      <c r="L156" s="3129">
        <v>17</v>
      </c>
      <c r="M156" s="3130">
        <v>11</v>
      </c>
      <c r="N156" s="2744" t="s">
        <v>1258</v>
      </c>
    </row>
    <row r="157" spans="1:14" s="56" customFormat="1" ht="48.75" customHeight="1">
      <c r="A157" s="2930"/>
      <c r="B157" s="2894"/>
      <c r="C157" s="3098"/>
      <c r="D157" s="3122"/>
      <c r="E157" s="3101"/>
      <c r="F157" s="3128"/>
      <c r="G157" s="1560" t="s">
        <v>502</v>
      </c>
      <c r="H157" s="519">
        <v>100</v>
      </c>
      <c r="I157" s="519">
        <v>148.2</v>
      </c>
      <c r="J157" s="520">
        <v>100</v>
      </c>
      <c r="K157" s="2909"/>
      <c r="L157" s="3129"/>
      <c r="M157" s="3130"/>
      <c r="N157" s="2744"/>
    </row>
    <row r="158" spans="1:14" s="56" customFormat="1" ht="32.25" customHeight="1">
      <c r="A158" s="2930"/>
      <c r="B158" s="2894"/>
      <c r="C158" s="3098"/>
      <c r="D158" s="3112"/>
      <c r="E158" s="3101"/>
      <c r="F158" s="2905"/>
      <c r="G158" s="1544" t="s">
        <v>16</v>
      </c>
      <c r="H158" s="1545">
        <f>SUM(H156:H157)</f>
        <v>180</v>
      </c>
      <c r="I158" s="1545">
        <f>SUM(I156:I157)</f>
        <v>228.2</v>
      </c>
      <c r="J158" s="1545">
        <f>SUM(J156:J157)</f>
        <v>178.4</v>
      </c>
      <c r="K158" s="1561"/>
      <c r="L158" s="1562"/>
      <c r="M158" s="1562"/>
      <c r="N158" s="1563"/>
    </row>
    <row r="159" spans="1:17" s="56" customFormat="1" ht="204" customHeight="1">
      <c r="A159" s="3131" t="s">
        <v>21</v>
      </c>
      <c r="B159" s="3134" t="s">
        <v>17</v>
      </c>
      <c r="C159" s="3137" t="s">
        <v>563</v>
      </c>
      <c r="D159" s="1524"/>
      <c r="E159" s="3101" t="s">
        <v>564</v>
      </c>
      <c r="F159" s="2900" t="s">
        <v>565</v>
      </c>
      <c r="G159" s="3094" t="s">
        <v>15</v>
      </c>
      <c r="H159" s="2921">
        <v>187</v>
      </c>
      <c r="I159" s="2921">
        <v>187</v>
      </c>
      <c r="J159" s="2921">
        <v>187</v>
      </c>
      <c r="K159" s="3106" t="s">
        <v>923</v>
      </c>
      <c r="L159" s="2882">
        <v>28</v>
      </c>
      <c r="M159" s="2884">
        <v>28</v>
      </c>
      <c r="N159" s="2874" t="s">
        <v>1299</v>
      </c>
      <c r="O159" s="3092"/>
      <c r="P159" s="3093"/>
      <c r="Q159" s="3093"/>
    </row>
    <row r="160" spans="1:17" s="56" customFormat="1" ht="120" customHeight="1">
      <c r="A160" s="3132"/>
      <c r="B160" s="3135"/>
      <c r="C160" s="3138"/>
      <c r="D160" s="1524"/>
      <c r="E160" s="3101"/>
      <c r="F160" s="2900"/>
      <c r="G160" s="3095"/>
      <c r="H160" s="2922"/>
      <c r="I160" s="2922"/>
      <c r="J160" s="2922"/>
      <c r="K160" s="3107"/>
      <c r="L160" s="2883"/>
      <c r="M160" s="2885"/>
      <c r="N160" s="2875"/>
      <c r="O160" s="614"/>
      <c r="P160" s="434"/>
      <c r="Q160" s="434"/>
    </row>
    <row r="161" spans="1:17" s="56" customFormat="1" ht="90.75" customHeight="1">
      <c r="A161" s="3132"/>
      <c r="B161" s="3135"/>
      <c r="C161" s="3138"/>
      <c r="D161" s="1524"/>
      <c r="E161" s="3101"/>
      <c r="F161" s="2900"/>
      <c r="G161" s="524" t="s">
        <v>335</v>
      </c>
      <c r="H161" s="522">
        <v>100</v>
      </c>
      <c r="I161" s="522">
        <v>108.2</v>
      </c>
      <c r="J161" s="523">
        <v>108.2</v>
      </c>
      <c r="K161" s="3106" t="s">
        <v>1259</v>
      </c>
      <c r="L161" s="2882">
        <v>43</v>
      </c>
      <c r="M161" s="2884">
        <v>43</v>
      </c>
      <c r="N161" s="2871" t="s">
        <v>1300</v>
      </c>
      <c r="O161" s="435"/>
      <c r="P161" s="434"/>
      <c r="Q161" s="434"/>
    </row>
    <row r="162" spans="1:17" s="56" customFormat="1" ht="111" customHeight="1">
      <c r="A162" s="3132"/>
      <c r="B162" s="3135"/>
      <c r="C162" s="3138"/>
      <c r="D162" s="1524"/>
      <c r="E162" s="3101"/>
      <c r="F162" s="2900"/>
      <c r="G162" s="524" t="s">
        <v>15</v>
      </c>
      <c r="H162" s="522">
        <v>0</v>
      </c>
      <c r="I162" s="522">
        <v>28.3</v>
      </c>
      <c r="J162" s="523">
        <v>28.3</v>
      </c>
      <c r="K162" s="3107"/>
      <c r="L162" s="2883"/>
      <c r="M162" s="2885"/>
      <c r="N162" s="2873"/>
      <c r="O162" s="435"/>
      <c r="P162" s="434"/>
      <c r="Q162" s="434"/>
    </row>
    <row r="163" spans="1:14" s="56" customFormat="1" ht="32.25" customHeight="1">
      <c r="A163" s="3133"/>
      <c r="B163" s="3136"/>
      <c r="C163" s="3139"/>
      <c r="D163" s="1524"/>
      <c r="E163" s="3101"/>
      <c r="F163" s="2900"/>
      <c r="G163" s="1544" t="s">
        <v>16</v>
      </c>
      <c r="H163" s="1545">
        <f>SUM(H159:H162)</f>
        <v>287</v>
      </c>
      <c r="I163" s="1545">
        <f>SUM(I159:I162)</f>
        <v>323.5</v>
      </c>
      <c r="J163" s="1545">
        <f>SUM(J159:J162)</f>
        <v>323.5</v>
      </c>
      <c r="K163" s="2906"/>
      <c r="L163" s="2907"/>
      <c r="M163" s="2908"/>
      <c r="N163" s="1564"/>
    </row>
    <row r="164" spans="1:14" s="56" customFormat="1" ht="69.75" customHeight="1">
      <c r="A164" s="2893" t="s">
        <v>21</v>
      </c>
      <c r="B164" s="2894" t="s">
        <v>17</v>
      </c>
      <c r="C164" s="2916" t="s">
        <v>1260</v>
      </c>
      <c r="D164" s="2901"/>
      <c r="E164" s="2904" t="s">
        <v>1261</v>
      </c>
      <c r="F164" s="2905" t="s">
        <v>533</v>
      </c>
      <c r="G164" s="1565" t="s">
        <v>502</v>
      </c>
      <c r="H164" s="522"/>
      <c r="I164" s="522">
        <v>500</v>
      </c>
      <c r="J164" s="523">
        <v>500</v>
      </c>
      <c r="K164" s="1566" t="s">
        <v>1262</v>
      </c>
      <c r="L164" s="1567">
        <v>31</v>
      </c>
      <c r="M164" s="613">
        <v>31</v>
      </c>
      <c r="N164" s="1568" t="s">
        <v>1301</v>
      </c>
    </row>
    <row r="165" spans="1:14" s="56" customFormat="1" ht="34.5" customHeight="1">
      <c r="A165" s="2893"/>
      <c r="B165" s="2894"/>
      <c r="C165" s="2916"/>
      <c r="D165" s="2903"/>
      <c r="E165" s="2904"/>
      <c r="F165" s="2905"/>
      <c r="G165" s="1319" t="s">
        <v>16</v>
      </c>
      <c r="H165" s="1320">
        <f>H164</f>
        <v>0</v>
      </c>
      <c r="I165" s="1320">
        <f>I164</f>
        <v>500</v>
      </c>
      <c r="J165" s="1320">
        <f>J164</f>
        <v>500</v>
      </c>
      <c r="K165" s="2906"/>
      <c r="L165" s="2907"/>
      <c r="M165" s="2907"/>
      <c r="N165" s="2908"/>
    </row>
    <row r="166" spans="1:14" s="56" customFormat="1" ht="69.75" customHeight="1">
      <c r="A166" s="2914" t="s">
        <v>21</v>
      </c>
      <c r="B166" s="2912" t="s">
        <v>17</v>
      </c>
      <c r="C166" s="2901" t="s">
        <v>1263</v>
      </c>
      <c r="D166" s="2901"/>
      <c r="E166" s="2919" t="s">
        <v>1264</v>
      </c>
      <c r="F166" s="2917" t="s">
        <v>1265</v>
      </c>
      <c r="G166" s="1569" t="s">
        <v>502</v>
      </c>
      <c r="H166" s="1570"/>
      <c r="I166" s="1540">
        <v>13.1</v>
      </c>
      <c r="J166" s="1570">
        <v>13.1</v>
      </c>
      <c r="K166" s="1571" t="s">
        <v>1266</v>
      </c>
      <c r="L166" s="1572">
        <v>100</v>
      </c>
      <c r="M166" s="1411">
        <v>100</v>
      </c>
      <c r="N166" s="1376" t="s">
        <v>1302</v>
      </c>
    </row>
    <row r="167" spans="1:14" s="56" customFormat="1" ht="34.5" customHeight="1">
      <c r="A167" s="2915"/>
      <c r="B167" s="2913"/>
      <c r="C167" s="2903"/>
      <c r="D167" s="2903"/>
      <c r="E167" s="2920"/>
      <c r="F167" s="2918"/>
      <c r="G167" s="1319" t="s">
        <v>16</v>
      </c>
      <c r="H167" s="1320">
        <f>H166</f>
        <v>0</v>
      </c>
      <c r="I167" s="1320">
        <f>I166</f>
        <v>13.1</v>
      </c>
      <c r="J167" s="1320">
        <f>J166</f>
        <v>13.1</v>
      </c>
      <c r="K167" s="2906"/>
      <c r="L167" s="2907"/>
      <c r="M167" s="2907"/>
      <c r="N167" s="2908"/>
    </row>
    <row r="168" spans="1:14" s="56" customFormat="1" ht="119.25" customHeight="1">
      <c r="A168" s="2893" t="s">
        <v>21</v>
      </c>
      <c r="B168" s="2894" t="s">
        <v>17</v>
      </c>
      <c r="C168" s="2916" t="s">
        <v>916</v>
      </c>
      <c r="D168" s="2901"/>
      <c r="E168" s="2904" t="s">
        <v>917</v>
      </c>
      <c r="F168" s="2905" t="s">
        <v>918</v>
      </c>
      <c r="G168" s="1573" t="s">
        <v>502</v>
      </c>
      <c r="H168" s="522">
        <v>900</v>
      </c>
      <c r="I168" s="522">
        <v>468.1</v>
      </c>
      <c r="J168" s="525">
        <v>468.1</v>
      </c>
      <c r="K168" s="2909" t="s">
        <v>1268</v>
      </c>
      <c r="L168" s="2910">
        <v>19</v>
      </c>
      <c r="M168" s="2911">
        <v>19</v>
      </c>
      <c r="N168" s="2874" t="s">
        <v>1303</v>
      </c>
    </row>
    <row r="169" spans="1:14" s="56" customFormat="1" ht="158.25" customHeight="1">
      <c r="A169" s="2893"/>
      <c r="B169" s="2894"/>
      <c r="C169" s="2916"/>
      <c r="D169" s="2902"/>
      <c r="E169" s="2904"/>
      <c r="F169" s="2905"/>
      <c r="G169" s="521" t="s">
        <v>1267</v>
      </c>
      <c r="H169" s="522">
        <v>0</v>
      </c>
      <c r="I169" s="522">
        <v>713.5</v>
      </c>
      <c r="J169" s="525">
        <v>713.5</v>
      </c>
      <c r="K169" s="2909"/>
      <c r="L169" s="2910"/>
      <c r="M169" s="2911"/>
      <c r="N169" s="2875"/>
    </row>
    <row r="170" spans="1:14" s="56" customFormat="1" ht="34.5" customHeight="1">
      <c r="A170" s="2893"/>
      <c r="B170" s="2894"/>
      <c r="C170" s="2916"/>
      <c r="D170" s="2903"/>
      <c r="E170" s="2904"/>
      <c r="F170" s="2905"/>
      <c r="G170" s="1319" t="s">
        <v>16</v>
      </c>
      <c r="H170" s="1320">
        <f>SUM(H168:H169)</f>
        <v>900</v>
      </c>
      <c r="I170" s="1320">
        <f>SUM(I168:I169)</f>
        <v>1181.6</v>
      </c>
      <c r="J170" s="1320">
        <f>SUM(J168:J169)</f>
        <v>1181.6</v>
      </c>
      <c r="K170" s="2906"/>
      <c r="L170" s="2907"/>
      <c r="M170" s="2907"/>
      <c r="N170" s="2908"/>
    </row>
    <row r="171" spans="1:14" s="56" customFormat="1" ht="69.75" customHeight="1">
      <c r="A171" s="2893" t="s">
        <v>21</v>
      </c>
      <c r="B171" s="2894" t="s">
        <v>17</v>
      </c>
      <c r="C171" s="2916" t="s">
        <v>919</v>
      </c>
      <c r="D171" s="2901"/>
      <c r="E171" s="2904" t="s">
        <v>920</v>
      </c>
      <c r="F171" s="2923" t="s">
        <v>918</v>
      </c>
      <c r="G171" s="526" t="s">
        <v>335</v>
      </c>
      <c r="H171" s="527">
        <v>200</v>
      </c>
      <c r="I171" s="527">
        <v>373.3</v>
      </c>
      <c r="J171" s="528">
        <v>336.8</v>
      </c>
      <c r="K171" s="2909" t="s">
        <v>1269</v>
      </c>
      <c r="L171" s="2910">
        <v>8</v>
      </c>
      <c r="M171" s="3104">
        <v>6</v>
      </c>
      <c r="N171" s="3105" t="s">
        <v>1270</v>
      </c>
    </row>
    <row r="172" spans="1:14" s="56" customFormat="1" ht="68.25" customHeight="1">
      <c r="A172" s="2893"/>
      <c r="B172" s="2894"/>
      <c r="C172" s="2916"/>
      <c r="D172" s="2902"/>
      <c r="E172" s="2904"/>
      <c r="F172" s="2923"/>
      <c r="G172" s="521" t="s">
        <v>1267</v>
      </c>
      <c r="H172" s="529"/>
      <c r="I172" s="529">
        <v>199.5</v>
      </c>
      <c r="J172" s="530">
        <v>199.5</v>
      </c>
      <c r="K172" s="2909"/>
      <c r="L172" s="2910"/>
      <c r="M172" s="3104"/>
      <c r="N172" s="3105"/>
    </row>
    <row r="173" spans="1:14" s="56" customFormat="1" ht="34.5" customHeight="1">
      <c r="A173" s="2893"/>
      <c r="B173" s="2894"/>
      <c r="C173" s="2916"/>
      <c r="D173" s="2903"/>
      <c r="E173" s="2904"/>
      <c r="F173" s="2923"/>
      <c r="G173" s="1319" t="s">
        <v>16</v>
      </c>
      <c r="H173" s="1320">
        <f>SUM(H171:H172)</f>
        <v>200</v>
      </c>
      <c r="I173" s="1320">
        <f>SUM(I171:I172)</f>
        <v>572.8</v>
      </c>
      <c r="J173" s="1320">
        <f>SUM(J171:J172)</f>
        <v>536.3</v>
      </c>
      <c r="K173" s="2906"/>
      <c r="L173" s="2907"/>
      <c r="M173" s="2907"/>
      <c r="N173" s="2908"/>
    </row>
    <row r="174" spans="1:14" s="56" customFormat="1" ht="105.75" customHeight="1">
      <c r="A174" s="2893" t="s">
        <v>21</v>
      </c>
      <c r="B174" s="2894" t="s">
        <v>17</v>
      </c>
      <c r="C174" s="2916" t="s">
        <v>566</v>
      </c>
      <c r="D174" s="2901"/>
      <c r="E174" s="2904" t="s">
        <v>567</v>
      </c>
      <c r="F174" s="2905" t="s">
        <v>1271</v>
      </c>
      <c r="G174" s="1569" t="s">
        <v>15</v>
      </c>
      <c r="H174" s="1570">
        <v>130</v>
      </c>
      <c r="I174" s="1540">
        <v>0</v>
      </c>
      <c r="J174" s="1570">
        <v>0</v>
      </c>
      <c r="K174" s="1571" t="s">
        <v>921</v>
      </c>
      <c r="L174" s="1572">
        <v>1</v>
      </c>
      <c r="M174" s="1574">
        <v>0</v>
      </c>
      <c r="N174" s="1376" t="s">
        <v>1272</v>
      </c>
    </row>
    <row r="175" spans="1:14" s="56" customFormat="1" ht="34.5" customHeight="1">
      <c r="A175" s="2893"/>
      <c r="B175" s="2894"/>
      <c r="C175" s="2916"/>
      <c r="D175" s="2903"/>
      <c r="E175" s="2904"/>
      <c r="F175" s="2905"/>
      <c r="G175" s="1319" t="s">
        <v>16</v>
      </c>
      <c r="H175" s="1320">
        <f>H174</f>
        <v>130</v>
      </c>
      <c r="I175" s="1320">
        <f>I174</f>
        <v>0</v>
      </c>
      <c r="J175" s="1320">
        <f>J174</f>
        <v>0</v>
      </c>
      <c r="K175" s="2906"/>
      <c r="L175" s="2907"/>
      <c r="M175" s="2907"/>
      <c r="N175" s="2908"/>
    </row>
    <row r="176" spans="1:14" s="56" customFormat="1" ht="67.5" customHeight="1">
      <c r="A176" s="2914" t="s">
        <v>21</v>
      </c>
      <c r="B176" s="2894" t="s">
        <v>17</v>
      </c>
      <c r="C176" s="3098" t="s">
        <v>106</v>
      </c>
      <c r="D176" s="3111"/>
      <c r="E176" s="2889" t="s">
        <v>107</v>
      </c>
      <c r="F176" s="2891" t="s">
        <v>922</v>
      </c>
      <c r="G176" s="1575" t="s">
        <v>502</v>
      </c>
      <c r="H176" s="519">
        <v>400</v>
      </c>
      <c r="I176" s="519">
        <v>639.5</v>
      </c>
      <c r="J176" s="531">
        <v>633.2</v>
      </c>
      <c r="K176" s="1576" t="s">
        <v>1273</v>
      </c>
      <c r="L176" s="1577">
        <v>60</v>
      </c>
      <c r="M176" s="1578">
        <v>60</v>
      </c>
      <c r="N176" s="1549" t="s">
        <v>1304</v>
      </c>
    </row>
    <row r="177" spans="1:14" s="56" customFormat="1" ht="23.25" customHeight="1">
      <c r="A177" s="2915"/>
      <c r="B177" s="2894"/>
      <c r="C177" s="3098"/>
      <c r="D177" s="3112"/>
      <c r="E177" s="2890"/>
      <c r="F177" s="2892"/>
      <c r="G177" s="1579" t="s">
        <v>16</v>
      </c>
      <c r="H177" s="1580">
        <f>H176</f>
        <v>400</v>
      </c>
      <c r="I177" s="1580">
        <f>SUM(I176:I176)</f>
        <v>639.5</v>
      </c>
      <c r="J177" s="1580">
        <f>SUM(J176:J176)</f>
        <v>633.2</v>
      </c>
      <c r="K177" s="3140"/>
      <c r="L177" s="3141"/>
      <c r="M177" s="3141"/>
      <c r="N177" s="3142"/>
    </row>
    <row r="178" spans="1:14" s="56" customFormat="1" ht="34.5" customHeight="1">
      <c r="A178" s="2893" t="s">
        <v>21</v>
      </c>
      <c r="B178" s="2894" t="s">
        <v>17</v>
      </c>
      <c r="C178" s="2895" t="s">
        <v>955</v>
      </c>
      <c r="D178" s="2896"/>
      <c r="E178" s="2899" t="s">
        <v>1274</v>
      </c>
      <c r="F178" s="2900" t="s">
        <v>533</v>
      </c>
      <c r="G178" s="1517" t="s">
        <v>15</v>
      </c>
      <c r="H178" s="510">
        <v>0</v>
      </c>
      <c r="I178" s="510"/>
      <c r="J178" s="514"/>
      <c r="K178" s="2876" t="s">
        <v>1275</v>
      </c>
      <c r="L178" s="2878">
        <v>0</v>
      </c>
      <c r="M178" s="2880">
        <v>2</v>
      </c>
      <c r="N178" s="2871" t="s">
        <v>1305</v>
      </c>
    </row>
    <row r="179" spans="1:14" s="56" customFormat="1" ht="43.5" customHeight="1">
      <c r="A179" s="2893"/>
      <c r="B179" s="2894"/>
      <c r="C179" s="2895"/>
      <c r="D179" s="2897"/>
      <c r="E179" s="2899"/>
      <c r="F179" s="2900"/>
      <c r="G179" s="1581" t="s">
        <v>502</v>
      </c>
      <c r="H179" s="510"/>
      <c r="I179" s="510">
        <v>87</v>
      </c>
      <c r="J179" s="514">
        <v>87</v>
      </c>
      <c r="K179" s="2877"/>
      <c r="L179" s="2879"/>
      <c r="M179" s="2881"/>
      <c r="N179" s="2873"/>
    </row>
    <row r="180" spans="1:14" s="56" customFormat="1" ht="21.75" customHeight="1">
      <c r="A180" s="2893"/>
      <c r="B180" s="2894"/>
      <c r="C180" s="2895"/>
      <c r="D180" s="2898"/>
      <c r="E180" s="2899"/>
      <c r="F180" s="2900"/>
      <c r="G180" s="1582" t="s">
        <v>16</v>
      </c>
      <c r="H180" s="1583">
        <f>SUM(H178:H179)</f>
        <v>0</v>
      </c>
      <c r="I180" s="1583">
        <f>SUM(I178:I179)</f>
        <v>87</v>
      </c>
      <c r="J180" s="1583">
        <f>SUM(J178:J179)</f>
        <v>87</v>
      </c>
      <c r="K180" s="2886"/>
      <c r="L180" s="2887"/>
      <c r="M180" s="2887"/>
      <c r="N180" s="2888"/>
    </row>
    <row r="181" spans="1:14" s="56" customFormat="1" ht="83.25" customHeight="1">
      <c r="A181" s="2893" t="s">
        <v>21</v>
      </c>
      <c r="B181" s="2894" t="s">
        <v>17</v>
      </c>
      <c r="C181" s="2895" t="s">
        <v>568</v>
      </c>
      <c r="D181" s="2896"/>
      <c r="E181" s="2899" t="s">
        <v>569</v>
      </c>
      <c r="F181" s="2900" t="s">
        <v>565</v>
      </c>
      <c r="G181" s="1517" t="s">
        <v>15</v>
      </c>
      <c r="H181" s="519">
        <v>110.2</v>
      </c>
      <c r="I181" s="519">
        <v>7</v>
      </c>
      <c r="J181" s="520">
        <v>7</v>
      </c>
      <c r="K181" s="2876" t="s">
        <v>1276</v>
      </c>
      <c r="L181" s="2878">
        <v>19</v>
      </c>
      <c r="M181" s="2880">
        <v>19</v>
      </c>
      <c r="N181" s="1376" t="s">
        <v>1306</v>
      </c>
    </row>
    <row r="182" spans="1:14" s="56" customFormat="1" ht="297" customHeight="1">
      <c r="A182" s="2893"/>
      <c r="B182" s="2894"/>
      <c r="C182" s="2895"/>
      <c r="D182" s="2897"/>
      <c r="E182" s="2899"/>
      <c r="F182" s="2900"/>
      <c r="G182" s="1581" t="s">
        <v>502</v>
      </c>
      <c r="H182" s="519">
        <v>600</v>
      </c>
      <c r="I182" s="519">
        <v>751.5</v>
      </c>
      <c r="J182" s="520">
        <v>751.5</v>
      </c>
      <c r="K182" s="2877"/>
      <c r="L182" s="2879"/>
      <c r="M182" s="2881"/>
      <c r="N182" s="1376"/>
    </row>
    <row r="183" spans="1:14" s="56" customFormat="1" ht="31.5" customHeight="1">
      <c r="A183" s="2893"/>
      <c r="B183" s="2894"/>
      <c r="C183" s="2895"/>
      <c r="D183" s="2898"/>
      <c r="E183" s="2899"/>
      <c r="F183" s="2900"/>
      <c r="G183" s="1582" t="s">
        <v>16</v>
      </c>
      <c r="H183" s="1583">
        <f>SUM(H181:H182)</f>
        <v>710.2</v>
      </c>
      <c r="I183" s="1583">
        <f>SUM(I181:I182)</f>
        <v>758.5</v>
      </c>
      <c r="J183" s="1583">
        <f>SUM(J181:J182)</f>
        <v>758.5</v>
      </c>
      <c r="K183" s="2886"/>
      <c r="L183" s="2887"/>
      <c r="M183" s="2887"/>
      <c r="N183" s="2888"/>
    </row>
    <row r="184" spans="1:14" s="56" customFormat="1" ht="51" customHeight="1">
      <c r="A184" s="2930" t="s">
        <v>21</v>
      </c>
      <c r="B184" s="2894" t="s">
        <v>17</v>
      </c>
      <c r="C184" s="3098" t="s">
        <v>570</v>
      </c>
      <c r="D184" s="3111"/>
      <c r="E184" s="3101" t="s">
        <v>571</v>
      </c>
      <c r="F184" s="2900" t="s">
        <v>89</v>
      </c>
      <c r="G184" s="1559" t="s">
        <v>15</v>
      </c>
      <c r="H184" s="1584">
        <v>67.4</v>
      </c>
      <c r="I184" s="1511">
        <v>67.4</v>
      </c>
      <c r="J184" s="1585">
        <v>0</v>
      </c>
      <c r="K184" s="1586" t="s">
        <v>609</v>
      </c>
      <c r="L184" s="1311" t="s">
        <v>404</v>
      </c>
      <c r="M184" s="1587" t="s">
        <v>404</v>
      </c>
      <c r="N184" s="2871" t="s">
        <v>1307</v>
      </c>
    </row>
    <row r="185" spans="1:14" s="56" customFormat="1" ht="56.25" customHeight="1">
      <c r="A185" s="2930"/>
      <c r="B185" s="2894"/>
      <c r="C185" s="3098"/>
      <c r="D185" s="3122"/>
      <c r="E185" s="3101"/>
      <c r="F185" s="2900"/>
      <c r="G185" s="1560" t="s">
        <v>42</v>
      </c>
      <c r="H185" s="1518"/>
      <c r="I185" s="1511"/>
      <c r="J185" s="1585"/>
      <c r="K185" s="1586" t="s">
        <v>924</v>
      </c>
      <c r="L185" s="1588" t="s">
        <v>404</v>
      </c>
      <c r="M185" s="1589" t="s">
        <v>404</v>
      </c>
      <c r="N185" s="2873"/>
    </row>
    <row r="186" spans="1:14" s="56" customFormat="1" ht="32.25" customHeight="1">
      <c r="A186" s="2930"/>
      <c r="B186" s="2894"/>
      <c r="C186" s="3098"/>
      <c r="D186" s="3112"/>
      <c r="E186" s="3101"/>
      <c r="F186" s="2900"/>
      <c r="G186" s="1544" t="s">
        <v>16</v>
      </c>
      <c r="H186" s="1545">
        <f>SUM(H184:H185)</f>
        <v>67.4</v>
      </c>
      <c r="I186" s="1545">
        <f>SUM(I184:I185)</f>
        <v>67.4</v>
      </c>
      <c r="J186" s="1545">
        <f>SUM(J184:J185)</f>
        <v>0</v>
      </c>
      <c r="K186" s="1561"/>
      <c r="L186" s="1562"/>
      <c r="M186" s="1562"/>
      <c r="N186" s="1563"/>
    </row>
    <row r="187" spans="1:14" s="56" customFormat="1" ht="51" customHeight="1">
      <c r="A187" s="3131" t="s">
        <v>21</v>
      </c>
      <c r="B187" s="2912" t="s">
        <v>17</v>
      </c>
      <c r="C187" s="3143" t="s">
        <v>572</v>
      </c>
      <c r="D187" s="3098"/>
      <c r="E187" s="3146" t="s">
        <v>573</v>
      </c>
      <c r="F187" s="3148" t="s">
        <v>574</v>
      </c>
      <c r="G187" s="1590" t="s">
        <v>15</v>
      </c>
      <c r="H187" s="1525">
        <v>12.7</v>
      </c>
      <c r="I187" s="1525">
        <v>12.7</v>
      </c>
      <c r="J187" s="1543">
        <v>0</v>
      </c>
      <c r="K187" s="532" t="s">
        <v>609</v>
      </c>
      <c r="L187" s="1572">
        <v>1</v>
      </c>
      <c r="M187" s="1591">
        <v>0</v>
      </c>
      <c r="N187" s="3105" t="s">
        <v>1309</v>
      </c>
    </row>
    <row r="188" spans="1:14" s="56" customFormat="1" ht="73.5" customHeight="1">
      <c r="A188" s="3132"/>
      <c r="B188" s="3002"/>
      <c r="C188" s="3144"/>
      <c r="D188" s="3098"/>
      <c r="E188" s="3147"/>
      <c r="F188" s="3149"/>
      <c r="G188" s="1590" t="s">
        <v>42</v>
      </c>
      <c r="H188" s="1525"/>
      <c r="I188" s="1525"/>
      <c r="J188" s="1543"/>
      <c r="K188" s="532" t="s">
        <v>924</v>
      </c>
      <c r="L188" s="1572">
        <v>1</v>
      </c>
      <c r="M188" s="1591">
        <v>0</v>
      </c>
      <c r="N188" s="3105"/>
    </row>
    <row r="189" spans="1:14" s="56" customFormat="1" ht="32.25" customHeight="1">
      <c r="A189" s="3133"/>
      <c r="B189" s="2913"/>
      <c r="C189" s="3145"/>
      <c r="D189" s="3098"/>
      <c r="E189" s="2920"/>
      <c r="F189" s="1598"/>
      <c r="G189" s="1544" t="s">
        <v>16</v>
      </c>
      <c r="H189" s="1545">
        <f>SUM(H187:H188)</f>
        <v>12.7</v>
      </c>
      <c r="I189" s="1545">
        <f>SUM(I187:I188)</f>
        <v>12.7</v>
      </c>
      <c r="J189" s="1545">
        <f>SUM(J187:J188)</f>
        <v>0</v>
      </c>
      <c r="K189" s="1561"/>
      <c r="L189" s="1562"/>
      <c r="M189" s="1562"/>
      <c r="N189" s="1563"/>
    </row>
    <row r="190" spans="1:14" s="56" customFormat="1" ht="109.5" customHeight="1">
      <c r="A190" s="3131" t="s">
        <v>21</v>
      </c>
      <c r="B190" s="2912" t="s">
        <v>17</v>
      </c>
      <c r="C190" s="3143" t="s">
        <v>931</v>
      </c>
      <c r="D190" s="3098"/>
      <c r="E190" s="3150" t="s">
        <v>1277</v>
      </c>
      <c r="F190" s="3128" t="s">
        <v>918</v>
      </c>
      <c r="G190" s="1592" t="s">
        <v>335</v>
      </c>
      <c r="H190" s="533">
        <v>0</v>
      </c>
      <c r="I190" s="522">
        <v>29.5</v>
      </c>
      <c r="J190" s="523">
        <v>29.5</v>
      </c>
      <c r="K190" s="1571" t="s">
        <v>1278</v>
      </c>
      <c r="L190" s="1572">
        <v>100</v>
      </c>
      <c r="M190" s="1411">
        <v>100</v>
      </c>
      <c r="N190" s="1593" t="s">
        <v>1310</v>
      </c>
    </row>
    <row r="191" spans="1:14" s="56" customFormat="1" ht="32.25" customHeight="1">
      <c r="A191" s="3133"/>
      <c r="B191" s="2913"/>
      <c r="C191" s="3145"/>
      <c r="D191" s="3098"/>
      <c r="E191" s="3150"/>
      <c r="F191" s="2905"/>
      <c r="G191" s="1544" t="s">
        <v>16</v>
      </c>
      <c r="H191" s="1545">
        <f>SUM(H190)</f>
        <v>0</v>
      </c>
      <c r="I191" s="1545">
        <f>SUM(I190)</f>
        <v>29.5</v>
      </c>
      <c r="J191" s="1545">
        <f>SUM(J190)</f>
        <v>29.5</v>
      </c>
      <c r="K191" s="1561"/>
      <c r="L191" s="1562"/>
      <c r="M191" s="1562"/>
      <c r="N191" s="1563"/>
    </row>
    <row r="192" spans="1:14" s="56" customFormat="1" ht="21" customHeight="1">
      <c r="A192" s="1306" t="s">
        <v>21</v>
      </c>
      <c r="B192" s="1307" t="s">
        <v>17</v>
      </c>
      <c r="C192" s="2931" t="s">
        <v>27</v>
      </c>
      <c r="D192" s="2932"/>
      <c r="E192" s="2932"/>
      <c r="F192" s="2932"/>
      <c r="G192" s="2932"/>
      <c r="H192" s="1323">
        <f>H189+H191+H186+H183+H180+H177+H175+H173+H170+H167+H165+H163+H158+H155+H152+H149+H144+H141+H138+H133</f>
        <v>4111</v>
      </c>
      <c r="I192" s="1323">
        <f>I189+I191+I186+I183+I180+I177+I175+I173+I170+I167+I165+I163+I158+I155+I152+I149+I144+I141+I138+I133</f>
        <v>8929.8</v>
      </c>
      <c r="J192" s="1323">
        <f>J189+J191+J186+J183+J180+J177+J175+J173+J170+J167+J165+J163+J158+J155+J152+J149+J144+J141+J138+J133</f>
        <v>8013.599999999999</v>
      </c>
      <c r="K192" s="2933"/>
      <c r="L192" s="2934"/>
      <c r="M192" s="2934"/>
      <c r="N192" s="2935"/>
    </row>
    <row r="193" spans="1:14" s="56" customFormat="1" ht="23.25" customHeight="1">
      <c r="A193" s="1306" t="s">
        <v>21</v>
      </c>
      <c r="B193" s="2959" t="s">
        <v>35</v>
      </c>
      <c r="C193" s="2960"/>
      <c r="D193" s="2960"/>
      <c r="E193" s="2960"/>
      <c r="F193" s="2960"/>
      <c r="G193" s="2960"/>
      <c r="H193" s="1429">
        <f>SUM(H130+H192)</f>
        <v>4184</v>
      </c>
      <c r="I193" s="1429">
        <f>SUM(I130+I192)</f>
        <v>9002.8</v>
      </c>
      <c r="J193" s="1429">
        <f>SUM(J130+J192)</f>
        <v>8086.599999999999</v>
      </c>
      <c r="K193" s="3064"/>
      <c r="L193" s="3065"/>
      <c r="M193" s="3065"/>
      <c r="N193" s="3066"/>
    </row>
    <row r="194" spans="1:14" s="56" customFormat="1" ht="25.5" customHeight="1">
      <c r="A194" s="3151" t="s">
        <v>108</v>
      </c>
      <c r="B194" s="3151"/>
      <c r="C194" s="3151"/>
      <c r="D194" s="3151"/>
      <c r="E194" s="3151"/>
      <c r="F194" s="3151"/>
      <c r="G194" s="3151"/>
      <c r="H194" s="1594">
        <f>SUM(H31+H77+H105+H125+H193)</f>
        <v>50526.299999999996</v>
      </c>
      <c r="I194" s="1594">
        <f>SUM(I31+I77+I105+I125+I193)</f>
        <v>56902.2</v>
      </c>
      <c r="J194" s="1594">
        <f>SUM(J31+J77+J105+J125+J193)</f>
        <v>55420.399999999994</v>
      </c>
      <c r="K194" s="3152"/>
      <c r="L194" s="3153"/>
      <c r="M194" s="3153"/>
      <c r="N194" s="3154"/>
    </row>
  </sheetData>
  <sheetProtection/>
  <mergeCells count="448">
    <mergeCell ref="L150:L151"/>
    <mergeCell ref="M150:M151"/>
    <mergeCell ref="N150:N151"/>
    <mergeCell ref="C130:G130"/>
    <mergeCell ref="K130:N130"/>
    <mergeCell ref="K152:N152"/>
    <mergeCell ref="K150:K151"/>
    <mergeCell ref="F145:F149"/>
    <mergeCell ref="K149:N149"/>
    <mergeCell ref="F142:F144"/>
    <mergeCell ref="A150:A152"/>
    <mergeCell ref="B150:B152"/>
    <mergeCell ref="C150:C152"/>
    <mergeCell ref="D150:D152"/>
    <mergeCell ref="E150:E152"/>
    <mergeCell ref="F150:F152"/>
    <mergeCell ref="C127:N127"/>
    <mergeCell ref="A128:A129"/>
    <mergeCell ref="B128:B129"/>
    <mergeCell ref="C128:C129"/>
    <mergeCell ref="D128:D129"/>
    <mergeCell ref="E128:E129"/>
    <mergeCell ref="F128:F129"/>
    <mergeCell ref="K129:N129"/>
    <mergeCell ref="E121:F121"/>
    <mergeCell ref="B99:B100"/>
    <mergeCell ref="A101:A102"/>
    <mergeCell ref="B101:B102"/>
    <mergeCell ref="K109:K111"/>
    <mergeCell ref="L109:L111"/>
    <mergeCell ref="H115:H116"/>
    <mergeCell ref="B106:N106"/>
    <mergeCell ref="C107:N107"/>
    <mergeCell ref="D108:N108"/>
    <mergeCell ref="M109:M111"/>
    <mergeCell ref="C101:C102"/>
    <mergeCell ref="C99:C100"/>
    <mergeCell ref="C93:C94"/>
    <mergeCell ref="C95:C96"/>
    <mergeCell ref="B95:B96"/>
    <mergeCell ref="E101:E102"/>
    <mergeCell ref="F101:F102"/>
    <mergeCell ref="K93:K102"/>
    <mergeCell ref="L93:L102"/>
    <mergeCell ref="A95:A96"/>
    <mergeCell ref="C97:C98"/>
    <mergeCell ref="B97:B98"/>
    <mergeCell ref="A97:A98"/>
    <mergeCell ref="A99:A100"/>
    <mergeCell ref="D101:D102"/>
    <mergeCell ref="F95:F96"/>
    <mergeCell ref="F97:F98"/>
    <mergeCell ref="E97:E98"/>
    <mergeCell ref="D97:D98"/>
    <mergeCell ref="E99:E100"/>
    <mergeCell ref="D99:D100"/>
    <mergeCell ref="F99:F100"/>
    <mergeCell ref="N51:N52"/>
    <mergeCell ref="K62:K71"/>
    <mergeCell ref="L62:L71"/>
    <mergeCell ref="M62:M71"/>
    <mergeCell ref="N62:N71"/>
    <mergeCell ref="N55:N57"/>
    <mergeCell ref="H43:H46"/>
    <mergeCell ref="I43:I46"/>
    <mergeCell ref="J43:J46"/>
    <mergeCell ref="K51:K52"/>
    <mergeCell ref="L51:L52"/>
    <mergeCell ref="M51:M52"/>
    <mergeCell ref="C192:G192"/>
    <mergeCell ref="K192:N192"/>
    <mergeCell ref="B193:G193"/>
    <mergeCell ref="K193:N193"/>
    <mergeCell ref="A194:G194"/>
    <mergeCell ref="K194:N194"/>
    <mergeCell ref="N187:N188"/>
    <mergeCell ref="A184:A186"/>
    <mergeCell ref="B184:B186"/>
    <mergeCell ref="A190:A191"/>
    <mergeCell ref="B190:B191"/>
    <mergeCell ref="C190:C191"/>
    <mergeCell ref="D190:D191"/>
    <mergeCell ref="E190:E191"/>
    <mergeCell ref="F190:F191"/>
    <mergeCell ref="A187:A189"/>
    <mergeCell ref="B187:B189"/>
    <mergeCell ref="C187:C189"/>
    <mergeCell ref="D187:D189"/>
    <mergeCell ref="E187:E189"/>
    <mergeCell ref="F187:F188"/>
    <mergeCell ref="C184:C186"/>
    <mergeCell ref="D184:D186"/>
    <mergeCell ref="E184:E186"/>
    <mergeCell ref="F184:F186"/>
    <mergeCell ref="K183:N183"/>
    <mergeCell ref="N184:N185"/>
    <mergeCell ref="A181:A183"/>
    <mergeCell ref="B181:B183"/>
    <mergeCell ref="C181:C183"/>
    <mergeCell ref="D181:D183"/>
    <mergeCell ref="E181:E183"/>
    <mergeCell ref="F181:F183"/>
    <mergeCell ref="K175:N175"/>
    <mergeCell ref="A176:A177"/>
    <mergeCell ref="B176:B177"/>
    <mergeCell ref="C176:C177"/>
    <mergeCell ref="D176:D177"/>
    <mergeCell ref="K177:N177"/>
    <mergeCell ref="A174:A175"/>
    <mergeCell ref="B174:B175"/>
    <mergeCell ref="C174:C175"/>
    <mergeCell ref="D174:D175"/>
    <mergeCell ref="E174:E175"/>
    <mergeCell ref="F174:F175"/>
    <mergeCell ref="N156:N157"/>
    <mergeCell ref="A159:A163"/>
    <mergeCell ref="B159:B163"/>
    <mergeCell ref="C159:C163"/>
    <mergeCell ref="E159:E163"/>
    <mergeCell ref="F159:F163"/>
    <mergeCell ref="A156:A158"/>
    <mergeCell ref="B156:B158"/>
    <mergeCell ref="C156:C158"/>
    <mergeCell ref="D156:D158"/>
    <mergeCell ref="E156:E158"/>
    <mergeCell ref="F156:F158"/>
    <mergeCell ref="L156:L157"/>
    <mergeCell ref="M156:M157"/>
    <mergeCell ref="K156:K157"/>
    <mergeCell ref="K144:N144"/>
    <mergeCell ref="A145:A149"/>
    <mergeCell ref="B145:B149"/>
    <mergeCell ref="C145:C149"/>
    <mergeCell ref="D145:D149"/>
    <mergeCell ref="E145:E149"/>
    <mergeCell ref="M139:M140"/>
    <mergeCell ref="K141:N141"/>
    <mergeCell ref="A142:A144"/>
    <mergeCell ref="B142:B144"/>
    <mergeCell ref="C142:C144"/>
    <mergeCell ref="D142:D144"/>
    <mergeCell ref="E142:E144"/>
    <mergeCell ref="K142:K143"/>
    <mergeCell ref="L142:L143"/>
    <mergeCell ref="M142:M143"/>
    <mergeCell ref="C134:C138"/>
    <mergeCell ref="E134:E138"/>
    <mergeCell ref="F134:F138"/>
    <mergeCell ref="G135:G136"/>
    <mergeCell ref="H135:H136"/>
    <mergeCell ref="A139:A141"/>
    <mergeCell ref="B139:B141"/>
    <mergeCell ref="C139:C141"/>
    <mergeCell ref="D139:D141"/>
    <mergeCell ref="E139:E141"/>
    <mergeCell ref="C131:N131"/>
    <mergeCell ref="A132:A133"/>
    <mergeCell ref="B132:B133"/>
    <mergeCell ref="C132:C133"/>
    <mergeCell ref="D132:D133"/>
    <mergeCell ref="E132:E133"/>
    <mergeCell ref="F132:F133"/>
    <mergeCell ref="K133:N133"/>
    <mergeCell ref="A171:A173"/>
    <mergeCell ref="B171:B173"/>
    <mergeCell ref="C171:C173"/>
    <mergeCell ref="D171:D173"/>
    <mergeCell ref="E171:E173"/>
    <mergeCell ref="F171:F173"/>
    <mergeCell ref="D166:D167"/>
    <mergeCell ref="K171:K172"/>
    <mergeCell ref="L171:L172"/>
    <mergeCell ref="M171:M172"/>
    <mergeCell ref="N171:N172"/>
    <mergeCell ref="K159:K160"/>
    <mergeCell ref="L159:L160"/>
    <mergeCell ref="M159:M160"/>
    <mergeCell ref="N159:N160"/>
    <mergeCell ref="K161:K162"/>
    <mergeCell ref="B125:G125"/>
    <mergeCell ref="K125:N125"/>
    <mergeCell ref="A122:A123"/>
    <mergeCell ref="B122:B123"/>
    <mergeCell ref="C122:C123"/>
    <mergeCell ref="D122:D123"/>
    <mergeCell ref="E122:E123"/>
    <mergeCell ref="F122:F123"/>
    <mergeCell ref="C124:G124"/>
    <mergeCell ref="O159:Q159"/>
    <mergeCell ref="A164:A165"/>
    <mergeCell ref="B164:B165"/>
    <mergeCell ref="C164:C165"/>
    <mergeCell ref="D164:D165"/>
    <mergeCell ref="E164:E165"/>
    <mergeCell ref="G159:G160"/>
    <mergeCell ref="H159:H160"/>
    <mergeCell ref="I159:I160"/>
    <mergeCell ref="J159:J160"/>
    <mergeCell ref="A115:A119"/>
    <mergeCell ref="B115:B119"/>
    <mergeCell ref="C115:C119"/>
    <mergeCell ref="D115:D119"/>
    <mergeCell ref="E115:E119"/>
    <mergeCell ref="J115:J116"/>
    <mergeCell ref="G115:G116"/>
    <mergeCell ref="I115:I116"/>
    <mergeCell ref="A90:A91"/>
    <mergeCell ref="B90:B91"/>
    <mergeCell ref="C90:C91"/>
    <mergeCell ref="D90:D91"/>
    <mergeCell ref="F89:F91"/>
    <mergeCell ref="D103:F103"/>
    <mergeCell ref="E93:E94"/>
    <mergeCell ref="F93:F94"/>
    <mergeCell ref="E95:E96"/>
    <mergeCell ref="D95:D96"/>
    <mergeCell ref="K105:N105"/>
    <mergeCell ref="D57:D58"/>
    <mergeCell ref="E57:E58"/>
    <mergeCell ref="K58:N58"/>
    <mergeCell ref="F81:F88"/>
    <mergeCell ref="K60:N60"/>
    <mergeCell ref="K72:N72"/>
    <mergeCell ref="B78:N78"/>
    <mergeCell ref="C104:G104"/>
    <mergeCell ref="M93:M102"/>
    <mergeCell ref="A62:A66"/>
    <mergeCell ref="B62:B66"/>
    <mergeCell ref="C62:C66"/>
    <mergeCell ref="D62:D66"/>
    <mergeCell ref="E62:E66"/>
    <mergeCell ref="C76:G76"/>
    <mergeCell ref="A73:A75"/>
    <mergeCell ref="B73:B75"/>
    <mergeCell ref="A67:A69"/>
    <mergeCell ref="B67:B69"/>
    <mergeCell ref="C81:C88"/>
    <mergeCell ref="D81:D88"/>
    <mergeCell ref="E81:E88"/>
    <mergeCell ref="J34:J36"/>
    <mergeCell ref="D80:N80"/>
    <mergeCell ref="K77:N77"/>
    <mergeCell ref="K53:M53"/>
    <mergeCell ref="F54:F58"/>
    <mergeCell ref="G41:G42"/>
    <mergeCell ref="H41:H42"/>
    <mergeCell ref="F34:F53"/>
    <mergeCell ref="F62:F66"/>
    <mergeCell ref="N34:N37"/>
    <mergeCell ref="G47:G50"/>
    <mergeCell ref="H47:H50"/>
    <mergeCell ref="I47:I50"/>
    <mergeCell ref="J47:J50"/>
    <mergeCell ref="I41:I42"/>
    <mergeCell ref="J41:J42"/>
    <mergeCell ref="G43:G46"/>
    <mergeCell ref="K18:N18"/>
    <mergeCell ref="C14:C18"/>
    <mergeCell ref="D14:D18"/>
    <mergeCell ref="C19:G19"/>
    <mergeCell ref="B31:G31"/>
    <mergeCell ref="B32:N32"/>
    <mergeCell ref="B14:B18"/>
    <mergeCell ref="K19:N19"/>
    <mergeCell ref="E14:E18"/>
    <mergeCell ref="F14:F18"/>
    <mergeCell ref="G34:G36"/>
    <mergeCell ref="C33:N33"/>
    <mergeCell ref="H34:H36"/>
    <mergeCell ref="I34:I36"/>
    <mergeCell ref="B126:N126"/>
    <mergeCell ref="E21:E22"/>
    <mergeCell ref="F23:F24"/>
    <mergeCell ref="D93:D94"/>
    <mergeCell ref="C23:C24"/>
    <mergeCell ref="D23:D24"/>
    <mergeCell ref="K22:N22"/>
    <mergeCell ref="K29:N29"/>
    <mergeCell ref="K91:N91"/>
    <mergeCell ref="A11:N11"/>
    <mergeCell ref="B12:N12"/>
    <mergeCell ref="A34:A53"/>
    <mergeCell ref="B34:B53"/>
    <mergeCell ref="C34:C53"/>
    <mergeCell ref="D34:D53"/>
    <mergeCell ref="E34:E53"/>
    <mergeCell ref="H14:H17"/>
    <mergeCell ref="I14:I17"/>
    <mergeCell ref="M8:M9"/>
    <mergeCell ref="N14:N17"/>
    <mergeCell ref="H7:J7"/>
    <mergeCell ref="A10:N10"/>
    <mergeCell ref="K8:K9"/>
    <mergeCell ref="L8:L9"/>
    <mergeCell ref="J14:J17"/>
    <mergeCell ref="A14:A18"/>
    <mergeCell ref="A5:N6"/>
    <mergeCell ref="A7:A9"/>
    <mergeCell ref="B7:B9"/>
    <mergeCell ref="C7:C9"/>
    <mergeCell ref="D7:D9"/>
    <mergeCell ref="E7:E9"/>
    <mergeCell ref="F7:F9"/>
    <mergeCell ref="K7:M7"/>
    <mergeCell ref="N7:N9"/>
    <mergeCell ref="H8:H9"/>
    <mergeCell ref="I8:I9"/>
    <mergeCell ref="J8:J9"/>
    <mergeCell ref="K25:K26"/>
    <mergeCell ref="L25:L26"/>
    <mergeCell ref="M25:M26"/>
    <mergeCell ref="C13:N13"/>
    <mergeCell ref="G7:G9"/>
    <mergeCell ref="C20:N20"/>
    <mergeCell ref="G14:G17"/>
    <mergeCell ref="N25:N26"/>
    <mergeCell ref="A21:A22"/>
    <mergeCell ref="B21:B22"/>
    <mergeCell ref="C21:C22"/>
    <mergeCell ref="D21:D22"/>
    <mergeCell ref="F21:F22"/>
    <mergeCell ref="A23:A24"/>
    <mergeCell ref="B23:B24"/>
    <mergeCell ref="E23:E24"/>
    <mergeCell ref="A57:A58"/>
    <mergeCell ref="B57:B58"/>
    <mergeCell ref="C57:C58"/>
    <mergeCell ref="K24:N24"/>
    <mergeCell ref="A25:A29"/>
    <mergeCell ref="B25:B29"/>
    <mergeCell ref="C25:C29"/>
    <mergeCell ref="D25:D29"/>
    <mergeCell ref="E25:E29"/>
    <mergeCell ref="F25:F29"/>
    <mergeCell ref="E59:E60"/>
    <mergeCell ref="A59:A60"/>
    <mergeCell ref="B59:B60"/>
    <mergeCell ref="C59:C60"/>
    <mergeCell ref="D59:D60"/>
    <mergeCell ref="F59:F60"/>
    <mergeCell ref="C67:C69"/>
    <mergeCell ref="D67:D69"/>
    <mergeCell ref="E67:E69"/>
    <mergeCell ref="F67:F69"/>
    <mergeCell ref="K76:N76"/>
    <mergeCell ref="L73:L74"/>
    <mergeCell ref="M73:M74"/>
    <mergeCell ref="N73:N74"/>
    <mergeCell ref="F73:F75"/>
    <mergeCell ref="A70:A72"/>
    <mergeCell ref="B70:B72"/>
    <mergeCell ref="C70:C72"/>
    <mergeCell ref="D70:D72"/>
    <mergeCell ref="E70:E72"/>
    <mergeCell ref="K73:K74"/>
    <mergeCell ref="F70:F72"/>
    <mergeCell ref="C73:C75"/>
    <mergeCell ref="D73:D75"/>
    <mergeCell ref="E73:E75"/>
    <mergeCell ref="K103:N103"/>
    <mergeCell ref="G92:N92"/>
    <mergeCell ref="N93:N102"/>
    <mergeCell ref="K118:K119"/>
    <mergeCell ref="L118:L119"/>
    <mergeCell ref="M118:M119"/>
    <mergeCell ref="N118:N119"/>
    <mergeCell ref="K104:N104"/>
    <mergeCell ref="K113:K114"/>
    <mergeCell ref="B105:G105"/>
    <mergeCell ref="A109:A114"/>
    <mergeCell ref="B109:B114"/>
    <mergeCell ref="C109:C114"/>
    <mergeCell ref="D109:D114"/>
    <mergeCell ref="F109:F114"/>
    <mergeCell ref="B77:G77"/>
    <mergeCell ref="B81:B88"/>
    <mergeCell ref="E90:E91"/>
    <mergeCell ref="E109:E114"/>
    <mergeCell ref="A81:A88"/>
    <mergeCell ref="K121:N121"/>
    <mergeCell ref="M113:M114"/>
    <mergeCell ref="N113:N114"/>
    <mergeCell ref="L113:L114"/>
    <mergeCell ref="K123:N123"/>
    <mergeCell ref="K155:N155"/>
    <mergeCell ref="N139:N140"/>
    <mergeCell ref="K138:N138"/>
    <mergeCell ref="N142:N143"/>
    <mergeCell ref="K124:N124"/>
    <mergeCell ref="A134:A138"/>
    <mergeCell ref="B134:B138"/>
    <mergeCell ref="C30:G30"/>
    <mergeCell ref="K30:N30"/>
    <mergeCell ref="K173:N173"/>
    <mergeCell ref="K181:K182"/>
    <mergeCell ref="L181:L182"/>
    <mergeCell ref="M181:M182"/>
    <mergeCell ref="K163:M163"/>
    <mergeCell ref="F115:F119"/>
    <mergeCell ref="A153:A155"/>
    <mergeCell ref="B153:B155"/>
    <mergeCell ref="C153:C155"/>
    <mergeCell ref="D153:D155"/>
    <mergeCell ref="E153:E155"/>
    <mergeCell ref="F153:F155"/>
    <mergeCell ref="K167:N167"/>
    <mergeCell ref="F166:F167"/>
    <mergeCell ref="E166:E167"/>
    <mergeCell ref="F164:F165"/>
    <mergeCell ref="K165:N165"/>
    <mergeCell ref="J135:J136"/>
    <mergeCell ref="I135:I136"/>
    <mergeCell ref="F139:F141"/>
    <mergeCell ref="K139:K140"/>
    <mergeCell ref="L139:L140"/>
    <mergeCell ref="C166:C167"/>
    <mergeCell ref="B166:B167"/>
    <mergeCell ref="A166:A167"/>
    <mergeCell ref="A168:A170"/>
    <mergeCell ref="B168:B170"/>
    <mergeCell ref="C168:C170"/>
    <mergeCell ref="D168:D170"/>
    <mergeCell ref="E168:E170"/>
    <mergeCell ref="F168:F170"/>
    <mergeCell ref="K170:N170"/>
    <mergeCell ref="K168:K169"/>
    <mergeCell ref="L168:L169"/>
    <mergeCell ref="M168:M169"/>
    <mergeCell ref="N168:N169"/>
    <mergeCell ref="K180:N180"/>
    <mergeCell ref="E176:E177"/>
    <mergeCell ref="F176:F177"/>
    <mergeCell ref="A178:A180"/>
    <mergeCell ref="B178:B180"/>
    <mergeCell ref="C178:C180"/>
    <mergeCell ref="D178:D180"/>
    <mergeCell ref="E178:E180"/>
    <mergeCell ref="F178:F180"/>
    <mergeCell ref="N134:N137"/>
    <mergeCell ref="N145:N148"/>
    <mergeCell ref="N153:N154"/>
    <mergeCell ref="N161:N162"/>
    <mergeCell ref="K178:K179"/>
    <mergeCell ref="L178:L179"/>
    <mergeCell ref="M178:M179"/>
    <mergeCell ref="N178:N179"/>
    <mergeCell ref="L161:L162"/>
    <mergeCell ref="M161:M162"/>
  </mergeCells>
  <printOptions/>
  <pageMargins left="0.11811023622047245" right="0.11811023622047245" top="0.35433070866141736" bottom="0.35433070866141736"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AG101"/>
  <sheetViews>
    <sheetView zoomScale="112" zoomScaleNormal="112" zoomScalePageLayoutView="0" workbookViewId="0" topLeftCell="A1">
      <pane xSplit="1" ySplit="10" topLeftCell="B11" activePane="bottomRight" state="frozen"/>
      <selection pane="topLeft" activeCell="A1" sqref="A1"/>
      <selection pane="topRight" activeCell="B1" sqref="B1"/>
      <selection pane="bottomLeft" activeCell="A8" sqref="A8"/>
      <selection pane="bottomRight" activeCell="H7" sqref="H7"/>
    </sheetView>
  </sheetViews>
  <sheetFormatPr defaultColWidth="9.140625" defaultRowHeight="12.75"/>
  <cols>
    <col min="1" max="1" width="3.8515625" style="74" customWidth="1"/>
    <col min="2" max="2" width="4.140625" style="74" customWidth="1"/>
    <col min="3" max="3" width="4.7109375" style="74" customWidth="1"/>
    <col min="4" max="4" width="21.28125" style="74" customWidth="1"/>
    <col min="5" max="5" width="12.421875" style="74" customWidth="1"/>
    <col min="6" max="6" width="8.28125" style="74" customWidth="1"/>
    <col min="7" max="7" width="11.8515625" style="163" customWidth="1"/>
    <col min="8" max="8" width="11.00390625" style="163" customWidth="1"/>
    <col min="9" max="9" width="10.00390625" style="163" customWidth="1"/>
    <col min="10" max="10" width="21.57421875" style="74" customWidth="1"/>
    <col min="11" max="11" width="6.57421875" style="74" customWidth="1"/>
    <col min="12" max="12" width="6.7109375" style="74" customWidth="1"/>
    <col min="13" max="13" width="24.28125" style="0" customWidth="1"/>
    <col min="14" max="14" width="33.57421875" style="74" customWidth="1"/>
    <col min="15" max="15" width="13.57421875" style="74" customWidth="1"/>
    <col min="16" max="16" width="16.57421875" style="74" customWidth="1"/>
    <col min="17" max="17" width="10.28125" style="74" customWidth="1"/>
    <col min="18" max="16384" width="9.140625" style="74" customWidth="1"/>
  </cols>
  <sheetData>
    <row r="1" spans="1:19" ht="16.5" customHeight="1">
      <c r="A1" s="1"/>
      <c r="B1" s="1"/>
      <c r="C1" s="1"/>
      <c r="D1" s="1"/>
      <c r="E1" s="1"/>
      <c r="F1" s="1"/>
      <c r="G1" s="22"/>
      <c r="H1" s="22"/>
      <c r="I1" s="22"/>
      <c r="J1" s="1"/>
      <c r="K1" s="1"/>
      <c r="L1" s="3"/>
      <c r="M1" s="3"/>
      <c r="N1" s="3572" t="s">
        <v>1717</v>
      </c>
      <c r="O1" s="2"/>
      <c r="P1" s="2"/>
      <c r="Q1" s="2"/>
      <c r="R1" s="2"/>
      <c r="S1" s="2"/>
    </row>
    <row r="2" spans="1:19" ht="16.5" customHeight="1">
      <c r="A2" s="1"/>
      <c r="B2" s="1"/>
      <c r="C2" s="1"/>
      <c r="D2" s="1"/>
      <c r="E2" s="1"/>
      <c r="F2" s="1"/>
      <c r="G2" s="22"/>
      <c r="H2" s="22"/>
      <c r="I2" s="22"/>
      <c r="J2" s="1"/>
      <c r="K2" s="1"/>
      <c r="L2" s="3"/>
      <c r="M2" s="3"/>
      <c r="N2" s="3573" t="s">
        <v>1722</v>
      </c>
      <c r="O2" s="2"/>
      <c r="P2" s="2"/>
      <c r="Q2" s="2"/>
      <c r="R2" s="2"/>
      <c r="S2" s="2"/>
    </row>
    <row r="3" spans="1:19" ht="15" customHeight="1">
      <c r="A3" s="1"/>
      <c r="B3" s="1"/>
      <c r="C3" s="1"/>
      <c r="D3" s="1"/>
      <c r="E3" s="1"/>
      <c r="F3" s="1"/>
      <c r="G3" s="22"/>
      <c r="H3" s="22"/>
      <c r="I3" s="22"/>
      <c r="J3" s="1"/>
      <c r="K3" s="1"/>
      <c r="L3" s="3"/>
      <c r="M3" s="3"/>
      <c r="N3" s="3572" t="s">
        <v>1719</v>
      </c>
      <c r="O3" s="2"/>
      <c r="P3" s="2"/>
      <c r="Q3" s="2"/>
      <c r="R3" s="2"/>
      <c r="S3" s="2"/>
    </row>
    <row r="4" spans="1:19" ht="15.75" customHeight="1">
      <c r="A4" s="1"/>
      <c r="B4" s="1"/>
      <c r="C4" s="1"/>
      <c r="D4" s="1"/>
      <c r="E4" s="1"/>
      <c r="F4" s="1"/>
      <c r="G4" s="22"/>
      <c r="H4" s="22"/>
      <c r="I4" s="22"/>
      <c r="J4" s="1"/>
      <c r="K4" s="1"/>
      <c r="L4" s="3"/>
      <c r="M4" s="3"/>
      <c r="N4" s="3572" t="s">
        <v>1720</v>
      </c>
      <c r="O4" s="2"/>
      <c r="P4" s="2"/>
      <c r="Q4" s="2"/>
      <c r="R4" s="2"/>
      <c r="S4" s="2"/>
    </row>
    <row r="5" spans="1:20" s="43" customFormat="1" ht="22.5" customHeight="1">
      <c r="A5" s="71"/>
      <c r="B5" s="71"/>
      <c r="C5" s="71"/>
      <c r="D5" s="1860" t="s">
        <v>776</v>
      </c>
      <c r="E5" s="1860"/>
      <c r="F5" s="1860"/>
      <c r="G5" s="1860"/>
      <c r="H5" s="1860"/>
      <c r="I5" s="1860"/>
      <c r="J5" s="1860"/>
      <c r="K5" s="1860"/>
      <c r="L5" s="1860"/>
      <c r="M5" s="1860"/>
      <c r="N5" s="1860"/>
      <c r="O5" s="134"/>
      <c r="P5" s="134"/>
      <c r="Q5" s="134"/>
      <c r="R5" s="134"/>
      <c r="S5" s="134"/>
      <c r="T5" s="134"/>
    </row>
    <row r="6" spans="1:20" s="43" customFormat="1" ht="22.5" customHeight="1">
      <c r="A6" s="71"/>
      <c r="B6" s="71"/>
      <c r="C6" s="71"/>
      <c r="D6" s="1860" t="s">
        <v>777</v>
      </c>
      <c r="E6" s="1860"/>
      <c r="F6" s="1860"/>
      <c r="G6" s="1860"/>
      <c r="H6" s="1860"/>
      <c r="I6" s="1860"/>
      <c r="J6" s="1860"/>
      <c r="K6" s="1860"/>
      <c r="L6" s="1860"/>
      <c r="M6" s="1860"/>
      <c r="N6" s="1860"/>
      <c r="O6" s="134"/>
      <c r="P6" s="134"/>
      <c r="Q6" s="134"/>
      <c r="R6" s="134"/>
      <c r="S6" s="134"/>
      <c r="T6" s="134"/>
    </row>
    <row r="7" spans="1:20" ht="22.5" customHeight="1">
      <c r="A7" s="1"/>
      <c r="B7" s="1"/>
      <c r="C7" s="1"/>
      <c r="D7" s="1"/>
      <c r="E7" s="1"/>
      <c r="F7" s="1"/>
      <c r="G7" s="22"/>
      <c r="H7" s="22"/>
      <c r="I7" s="22"/>
      <c r="J7" s="1"/>
      <c r="K7" s="1"/>
      <c r="L7" s="1"/>
      <c r="M7" s="1"/>
      <c r="N7" s="1"/>
      <c r="O7" s="2"/>
      <c r="P7" s="2"/>
      <c r="Q7" s="2"/>
      <c r="R7" s="2"/>
      <c r="S7" s="2"/>
      <c r="T7" s="2"/>
    </row>
    <row r="8" spans="1:14" ht="21.75" customHeight="1">
      <c r="A8" s="2166" t="s">
        <v>0</v>
      </c>
      <c r="B8" s="2168" t="s">
        <v>1</v>
      </c>
      <c r="C8" s="2166" t="s">
        <v>2</v>
      </c>
      <c r="D8" s="2171" t="s">
        <v>3</v>
      </c>
      <c r="E8" s="2166" t="s">
        <v>4</v>
      </c>
      <c r="F8" s="2166" t="s">
        <v>5</v>
      </c>
      <c r="G8" s="2775" t="s">
        <v>450</v>
      </c>
      <c r="H8" s="2775"/>
      <c r="I8" s="2775"/>
      <c r="J8" s="2173" t="s">
        <v>6</v>
      </c>
      <c r="K8" s="2173"/>
      <c r="L8" s="2173"/>
      <c r="M8" s="2172" t="s">
        <v>582</v>
      </c>
      <c r="N8" s="2171" t="s">
        <v>7</v>
      </c>
    </row>
    <row r="9" spans="1:14" ht="12.75" customHeight="1">
      <c r="A9" s="2166"/>
      <c r="B9" s="2168"/>
      <c r="C9" s="2168"/>
      <c r="D9" s="2171"/>
      <c r="E9" s="2166"/>
      <c r="F9" s="2166"/>
      <c r="G9" s="2077" t="s">
        <v>667</v>
      </c>
      <c r="H9" s="2077" t="s">
        <v>668</v>
      </c>
      <c r="I9" s="2468" t="s">
        <v>669</v>
      </c>
      <c r="J9" s="2173" t="s">
        <v>8</v>
      </c>
      <c r="K9" s="2174" t="s">
        <v>9</v>
      </c>
      <c r="L9" s="2174" t="s">
        <v>10</v>
      </c>
      <c r="M9" s="2467"/>
      <c r="N9" s="2171"/>
    </row>
    <row r="10" spans="1:14" ht="113.25" customHeight="1">
      <c r="A10" s="2166"/>
      <c r="B10" s="2168"/>
      <c r="C10" s="2168"/>
      <c r="D10" s="2171"/>
      <c r="E10" s="2166"/>
      <c r="F10" s="2166"/>
      <c r="G10" s="2077"/>
      <c r="H10" s="2077"/>
      <c r="I10" s="2468"/>
      <c r="J10" s="2173"/>
      <c r="K10" s="2173"/>
      <c r="L10" s="2173"/>
      <c r="M10" s="2776"/>
      <c r="N10" s="2171"/>
    </row>
    <row r="11" spans="1:14" s="92" customFormat="1" ht="22.5" customHeight="1">
      <c r="A11" s="651" t="s">
        <v>11</v>
      </c>
      <c r="B11" s="2779" t="s">
        <v>109</v>
      </c>
      <c r="C11" s="2779"/>
      <c r="D11" s="2779"/>
      <c r="E11" s="2779"/>
      <c r="F11" s="2779"/>
      <c r="G11" s="2779"/>
      <c r="H11" s="2779"/>
      <c r="I11" s="2779"/>
      <c r="J11" s="2779"/>
      <c r="K11" s="2779"/>
      <c r="L11" s="2779"/>
      <c r="M11" s="2779"/>
      <c r="N11" s="2779"/>
    </row>
    <row r="12" spans="1:14" s="92" customFormat="1" ht="22.5" customHeight="1">
      <c r="A12" s="651" t="s">
        <v>11</v>
      </c>
      <c r="B12" s="652" t="s">
        <v>11</v>
      </c>
      <c r="C12" s="2780" t="s">
        <v>110</v>
      </c>
      <c r="D12" s="2780"/>
      <c r="E12" s="2780"/>
      <c r="F12" s="2780"/>
      <c r="G12" s="2780"/>
      <c r="H12" s="2780"/>
      <c r="I12" s="2780"/>
      <c r="J12" s="2780"/>
      <c r="K12" s="2780"/>
      <c r="L12" s="2780"/>
      <c r="M12" s="2780"/>
      <c r="N12" s="2780"/>
    </row>
    <row r="13" spans="1:14" ht="78" customHeight="1">
      <c r="A13" s="2842" t="s">
        <v>11</v>
      </c>
      <c r="B13" s="2843" t="s">
        <v>11</v>
      </c>
      <c r="C13" s="2841" t="s">
        <v>17</v>
      </c>
      <c r="D13" s="2254" t="s">
        <v>592</v>
      </c>
      <c r="E13" s="3206" t="s">
        <v>925</v>
      </c>
      <c r="F13" s="1249" t="s">
        <v>502</v>
      </c>
      <c r="G13" s="1599">
        <v>86.8</v>
      </c>
      <c r="H13" s="1600">
        <v>86.8</v>
      </c>
      <c r="I13" s="1286">
        <v>83.4</v>
      </c>
      <c r="J13" s="1601" t="s">
        <v>926</v>
      </c>
      <c r="K13" s="1602" t="s">
        <v>404</v>
      </c>
      <c r="L13" s="1603" t="s">
        <v>404</v>
      </c>
      <c r="M13" s="1604" t="s">
        <v>926</v>
      </c>
      <c r="N13" s="726"/>
    </row>
    <row r="14" spans="1:14" ht="37.5" customHeight="1">
      <c r="A14" s="2819"/>
      <c r="B14" s="2821"/>
      <c r="C14" s="2832"/>
      <c r="D14" s="2255"/>
      <c r="E14" s="3207"/>
      <c r="F14" s="1605" t="s">
        <v>16</v>
      </c>
      <c r="G14" s="1606">
        <f>G13</f>
        <v>86.8</v>
      </c>
      <c r="H14" s="1606">
        <f>H13</f>
        <v>86.8</v>
      </c>
      <c r="I14" s="1606">
        <f>I13</f>
        <v>83.4</v>
      </c>
      <c r="J14" s="3208"/>
      <c r="K14" s="3209"/>
      <c r="L14" s="3209"/>
      <c r="M14" s="3209"/>
      <c r="N14" s="3210"/>
    </row>
    <row r="15" spans="1:14" ht="39.75" customHeight="1">
      <c r="A15" s="2842" t="s">
        <v>11</v>
      </c>
      <c r="B15" s="2843" t="s">
        <v>11</v>
      </c>
      <c r="C15" s="2841" t="s">
        <v>34</v>
      </c>
      <c r="D15" s="2254" t="s">
        <v>1067</v>
      </c>
      <c r="E15" s="3206" t="s">
        <v>928</v>
      </c>
      <c r="F15" s="1249" t="s">
        <v>15</v>
      </c>
      <c r="G15" s="1599"/>
      <c r="H15" s="1599">
        <v>11.1</v>
      </c>
      <c r="I15" s="727">
        <v>11.1</v>
      </c>
      <c r="J15" s="2374" t="s">
        <v>1068</v>
      </c>
      <c r="K15" s="3313" t="s">
        <v>601</v>
      </c>
      <c r="L15" s="3308" t="s">
        <v>601</v>
      </c>
      <c r="M15" s="3310" t="s">
        <v>1311</v>
      </c>
      <c r="N15" s="2172"/>
    </row>
    <row r="16" spans="1:14" ht="36" customHeight="1">
      <c r="A16" s="2842"/>
      <c r="B16" s="2843"/>
      <c r="C16" s="2841"/>
      <c r="D16" s="2254"/>
      <c r="E16" s="3206"/>
      <c r="F16" s="1249" t="s">
        <v>502</v>
      </c>
      <c r="G16" s="1599"/>
      <c r="H16" s="1599">
        <v>2.9</v>
      </c>
      <c r="I16" s="727">
        <v>2.9</v>
      </c>
      <c r="J16" s="2375"/>
      <c r="K16" s="3314"/>
      <c r="L16" s="3309"/>
      <c r="M16" s="3311"/>
      <c r="N16" s="2776"/>
    </row>
    <row r="17" spans="1:14" ht="33" customHeight="1">
      <c r="A17" s="2819"/>
      <c r="B17" s="2821"/>
      <c r="C17" s="2832"/>
      <c r="D17" s="2255"/>
      <c r="E17" s="3207"/>
      <c r="F17" s="1605" t="s">
        <v>16</v>
      </c>
      <c r="G17" s="1606">
        <f>G15+G16</f>
        <v>0</v>
      </c>
      <c r="H17" s="1606">
        <f>H15+H16</f>
        <v>14</v>
      </c>
      <c r="I17" s="1606">
        <f>I15+I16</f>
        <v>14</v>
      </c>
      <c r="J17" s="3208"/>
      <c r="K17" s="3209"/>
      <c r="L17" s="3209"/>
      <c r="M17" s="3209"/>
      <c r="N17" s="3210"/>
    </row>
    <row r="18" spans="1:14" s="162" customFormat="1" ht="48" customHeight="1">
      <c r="A18" s="2777" t="s">
        <v>11</v>
      </c>
      <c r="B18" s="2781" t="s">
        <v>11</v>
      </c>
      <c r="C18" s="2792" t="s">
        <v>159</v>
      </c>
      <c r="D18" s="2122" t="s">
        <v>927</v>
      </c>
      <c r="E18" s="3216" t="s">
        <v>928</v>
      </c>
      <c r="F18" s="1607" t="s">
        <v>502</v>
      </c>
      <c r="G18" s="1608">
        <v>70</v>
      </c>
      <c r="H18" s="1608">
        <v>70</v>
      </c>
      <c r="I18" s="1608"/>
      <c r="J18" s="1021" t="s">
        <v>926</v>
      </c>
      <c r="K18" s="1609">
        <v>1</v>
      </c>
      <c r="L18" s="1610">
        <v>1</v>
      </c>
      <c r="M18" s="3315" t="s">
        <v>1312</v>
      </c>
      <c r="N18" s="2359"/>
    </row>
    <row r="19" spans="1:14" s="162" customFormat="1" ht="48" customHeight="1">
      <c r="A19" s="2777"/>
      <c r="B19" s="2781"/>
      <c r="C19" s="2792"/>
      <c r="D19" s="2122"/>
      <c r="E19" s="3217"/>
      <c r="F19" s="1607" t="s">
        <v>502</v>
      </c>
      <c r="G19" s="1608"/>
      <c r="H19" s="1608">
        <v>150</v>
      </c>
      <c r="I19" s="1608">
        <v>215.1</v>
      </c>
      <c r="J19" s="845" t="s">
        <v>1069</v>
      </c>
      <c r="K19" s="821">
        <v>1</v>
      </c>
      <c r="L19" s="721">
        <v>1</v>
      </c>
      <c r="M19" s="3316"/>
      <c r="N19" s="2360"/>
    </row>
    <row r="20" spans="1:14" ht="27" customHeight="1">
      <c r="A20" s="2777"/>
      <c r="B20" s="2781"/>
      <c r="C20" s="2792"/>
      <c r="D20" s="2122"/>
      <c r="E20" s="3218"/>
      <c r="F20" s="1605" t="s">
        <v>16</v>
      </c>
      <c r="G20" s="1606">
        <f>G18+G19</f>
        <v>70</v>
      </c>
      <c r="H20" s="1606">
        <f>H18+H19</f>
        <v>220</v>
      </c>
      <c r="I20" s="1606">
        <f>I18+I19</f>
        <v>215.1</v>
      </c>
      <c r="J20" s="3208"/>
      <c r="K20" s="3209"/>
      <c r="L20" s="3209"/>
      <c r="M20" s="3209"/>
      <c r="N20" s="3210"/>
    </row>
    <row r="21" spans="1:14" s="43" customFormat="1" ht="24" customHeight="1">
      <c r="A21" s="651" t="s">
        <v>11</v>
      </c>
      <c r="B21" s="652" t="s">
        <v>11</v>
      </c>
      <c r="C21" s="2107" t="s">
        <v>27</v>
      </c>
      <c r="D21" s="2108"/>
      <c r="E21" s="2108"/>
      <c r="F21" s="2108"/>
      <c r="G21" s="1611">
        <f>SUM(G14+G17+G20)</f>
        <v>156.8</v>
      </c>
      <c r="H21" s="1611">
        <f>SUM(H14+H17+H20)</f>
        <v>320.8</v>
      </c>
      <c r="I21" s="1611">
        <f>SUM(I14+I17+I20)</f>
        <v>312.5</v>
      </c>
      <c r="J21" s="3223"/>
      <c r="K21" s="3223"/>
      <c r="L21" s="3223"/>
      <c r="M21" s="3223"/>
      <c r="N21" s="3223"/>
    </row>
    <row r="22" spans="1:14" s="43" customFormat="1" ht="23.25" customHeight="1">
      <c r="A22" s="651" t="s">
        <v>11</v>
      </c>
      <c r="B22" s="652" t="s">
        <v>34</v>
      </c>
      <c r="C22" s="3224" t="s">
        <v>112</v>
      </c>
      <c r="D22" s="3224"/>
      <c r="E22" s="3224"/>
      <c r="F22" s="3224"/>
      <c r="G22" s="3224"/>
      <c r="H22" s="3224"/>
      <c r="I22" s="3224"/>
      <c r="J22" s="3224"/>
      <c r="K22" s="3224"/>
      <c r="L22" s="3224"/>
      <c r="M22" s="3224"/>
      <c r="N22" s="3224"/>
    </row>
    <row r="23" spans="1:25" ht="37.5" customHeight="1">
      <c r="A23" s="2777" t="s">
        <v>11</v>
      </c>
      <c r="B23" s="2781" t="s">
        <v>34</v>
      </c>
      <c r="C23" s="3227" t="s">
        <v>11</v>
      </c>
      <c r="D23" s="3228" t="s">
        <v>113</v>
      </c>
      <c r="E23" s="3229" t="s">
        <v>114</v>
      </c>
      <c r="F23" s="1612" t="s">
        <v>33</v>
      </c>
      <c r="G23" s="1613">
        <v>751</v>
      </c>
      <c r="H23" s="1614">
        <v>761.1</v>
      </c>
      <c r="I23" s="1615">
        <v>761.1</v>
      </c>
      <c r="J23" s="845" t="s">
        <v>594</v>
      </c>
      <c r="K23" s="821">
        <v>100</v>
      </c>
      <c r="L23" s="767">
        <v>92</v>
      </c>
      <c r="M23" s="2374"/>
      <c r="N23" s="3219"/>
      <c r="O23" s="156"/>
      <c r="P23" s="156"/>
      <c r="Q23" s="156"/>
      <c r="R23" s="156"/>
      <c r="S23" s="156"/>
      <c r="T23" s="156"/>
      <c r="U23" s="156"/>
      <c r="V23" s="156"/>
      <c r="W23" s="156"/>
      <c r="X23" s="156"/>
      <c r="Y23" s="156"/>
    </row>
    <row r="24" spans="1:14" ht="31.5" customHeight="1">
      <c r="A24" s="2777"/>
      <c r="B24" s="2781"/>
      <c r="C24" s="3227"/>
      <c r="D24" s="3228"/>
      <c r="E24" s="3230"/>
      <c r="F24" s="1616" t="s">
        <v>593</v>
      </c>
      <c r="G24" s="1617">
        <v>51.9</v>
      </c>
      <c r="H24" s="1614">
        <v>56.2</v>
      </c>
      <c r="I24" s="1618">
        <v>56.2</v>
      </c>
      <c r="J24" s="2374" t="s">
        <v>595</v>
      </c>
      <c r="K24" s="3219">
        <v>100</v>
      </c>
      <c r="L24" s="2228">
        <v>100</v>
      </c>
      <c r="M24" s="3211"/>
      <c r="N24" s="3220"/>
    </row>
    <row r="25" spans="1:14" ht="32.25" customHeight="1">
      <c r="A25" s="2777"/>
      <c r="B25" s="2781"/>
      <c r="C25" s="3227"/>
      <c r="D25" s="3228"/>
      <c r="E25" s="3230"/>
      <c r="F25" s="1616" t="s">
        <v>33</v>
      </c>
      <c r="G25" s="1617"/>
      <c r="H25" s="1614">
        <v>1.4</v>
      </c>
      <c r="I25" s="1618">
        <v>1.4</v>
      </c>
      <c r="J25" s="3211"/>
      <c r="K25" s="3220"/>
      <c r="L25" s="3222"/>
      <c r="M25" s="3211"/>
      <c r="N25" s="3220"/>
    </row>
    <row r="26" spans="1:14" ht="31.5" customHeight="1">
      <c r="A26" s="2777"/>
      <c r="B26" s="2781"/>
      <c r="C26" s="3227"/>
      <c r="D26" s="3228"/>
      <c r="E26" s="3230"/>
      <c r="F26" s="1616" t="s">
        <v>15</v>
      </c>
      <c r="G26" s="1619">
        <v>0.3</v>
      </c>
      <c r="H26" s="1614">
        <v>0.3</v>
      </c>
      <c r="I26" s="1615">
        <v>14.3</v>
      </c>
      <c r="J26" s="3211"/>
      <c r="K26" s="3220"/>
      <c r="L26" s="3222"/>
      <c r="M26" s="3211"/>
      <c r="N26" s="3220"/>
    </row>
    <row r="27" spans="1:14" ht="84.75" customHeight="1">
      <c r="A27" s="2777"/>
      <c r="B27" s="2781"/>
      <c r="C27" s="3227"/>
      <c r="D27" s="3228"/>
      <c r="E27" s="3230"/>
      <c r="F27" s="1616" t="s">
        <v>32</v>
      </c>
      <c r="G27" s="846">
        <v>5.5</v>
      </c>
      <c r="H27" s="1614">
        <v>5.5</v>
      </c>
      <c r="I27" s="1615">
        <v>3.7</v>
      </c>
      <c r="J27" s="1601" t="s">
        <v>929</v>
      </c>
      <c r="K27" s="821">
        <v>5</v>
      </c>
      <c r="L27" s="721">
        <v>5</v>
      </c>
      <c r="M27" s="2375"/>
      <c r="N27" s="3221"/>
    </row>
    <row r="28" spans="1:14" ht="33.75" customHeight="1">
      <c r="A28" s="2777"/>
      <c r="B28" s="2781"/>
      <c r="C28" s="3227"/>
      <c r="D28" s="3228"/>
      <c r="E28" s="3231"/>
      <c r="F28" s="1620" t="s">
        <v>16</v>
      </c>
      <c r="G28" s="1621">
        <f>SUM(G23:G27)</f>
        <v>808.6999999999999</v>
      </c>
      <c r="H28" s="1621">
        <f>SUM(H23:H27)</f>
        <v>824.5</v>
      </c>
      <c r="I28" s="1621">
        <f>SUM(I23:I27)</f>
        <v>836.7</v>
      </c>
      <c r="J28" s="3208"/>
      <c r="K28" s="3209"/>
      <c r="L28" s="3209"/>
      <c r="M28" s="3209"/>
      <c r="N28" s="3210"/>
    </row>
    <row r="29" spans="1:14" s="43" customFormat="1" ht="23.25" customHeight="1">
      <c r="A29" s="651" t="s">
        <v>11</v>
      </c>
      <c r="B29" s="652" t="s">
        <v>34</v>
      </c>
      <c r="C29" s="2107" t="s">
        <v>27</v>
      </c>
      <c r="D29" s="2108"/>
      <c r="E29" s="2108"/>
      <c r="F29" s="2108"/>
      <c r="G29" s="1611">
        <f>SUM(G28)</f>
        <v>808.6999999999999</v>
      </c>
      <c r="H29" s="1611">
        <f>SUM(H28)</f>
        <v>824.5</v>
      </c>
      <c r="I29" s="1611">
        <f>SUM(I28)</f>
        <v>836.7</v>
      </c>
      <c r="J29" s="2112"/>
      <c r="K29" s="2113"/>
      <c r="L29" s="2113"/>
      <c r="M29" s="2113"/>
      <c r="N29" s="2114"/>
    </row>
    <row r="30" spans="1:33" s="159" customFormat="1" ht="22.5" customHeight="1">
      <c r="A30" s="651" t="s">
        <v>11</v>
      </c>
      <c r="B30" s="3212" t="s">
        <v>35</v>
      </c>
      <c r="C30" s="3213"/>
      <c r="D30" s="3213"/>
      <c r="E30" s="3213"/>
      <c r="F30" s="3214"/>
      <c r="G30" s="1622">
        <f>SUM(G21+G29)</f>
        <v>965.5</v>
      </c>
      <c r="H30" s="1622">
        <f>SUM(H21+H29)</f>
        <v>1145.3</v>
      </c>
      <c r="I30" s="1622">
        <f>SUM(I21+I29)</f>
        <v>1149.2</v>
      </c>
      <c r="J30" s="3215"/>
      <c r="K30" s="3215"/>
      <c r="L30" s="3215"/>
      <c r="M30" s="3215"/>
      <c r="N30" s="3215"/>
      <c r="O30" s="138"/>
      <c r="P30" s="138"/>
      <c r="Q30" s="138"/>
      <c r="R30" s="138"/>
      <c r="S30" s="138"/>
      <c r="T30" s="138"/>
      <c r="U30" s="138"/>
      <c r="V30" s="138"/>
      <c r="W30" s="138"/>
      <c r="X30" s="138"/>
      <c r="Y30" s="138"/>
      <c r="Z30" s="138"/>
      <c r="AA30" s="138"/>
      <c r="AB30" s="138"/>
      <c r="AC30" s="138"/>
      <c r="AD30" s="138"/>
      <c r="AE30" s="138"/>
      <c r="AF30" s="138"/>
      <c r="AG30" s="138"/>
    </row>
    <row r="31" spans="1:14" s="43" customFormat="1" ht="22.5" customHeight="1">
      <c r="A31" s="651" t="s">
        <v>17</v>
      </c>
      <c r="B31" s="3232" t="s">
        <v>116</v>
      </c>
      <c r="C31" s="3232"/>
      <c r="D31" s="3232"/>
      <c r="E31" s="3232"/>
      <c r="F31" s="3232"/>
      <c r="G31" s="3232"/>
      <c r="H31" s="3232"/>
      <c r="I31" s="3232"/>
      <c r="J31" s="3232"/>
      <c r="K31" s="3232"/>
      <c r="L31" s="3232"/>
      <c r="M31" s="3232"/>
      <c r="N31" s="3232"/>
    </row>
    <row r="32" spans="1:24" s="161" customFormat="1" ht="22.5" customHeight="1">
      <c r="A32" s="651" t="s">
        <v>17</v>
      </c>
      <c r="B32" s="652" t="s">
        <v>11</v>
      </c>
      <c r="C32" s="3224" t="s">
        <v>596</v>
      </c>
      <c r="D32" s="3224"/>
      <c r="E32" s="3224"/>
      <c r="F32" s="3224"/>
      <c r="G32" s="3224"/>
      <c r="H32" s="3224"/>
      <c r="I32" s="3224"/>
      <c r="J32" s="3224"/>
      <c r="K32" s="3224"/>
      <c r="L32" s="3224"/>
      <c r="M32" s="3224"/>
      <c r="N32" s="3224"/>
      <c r="O32" s="160"/>
      <c r="P32" s="160"/>
      <c r="Q32" s="160"/>
      <c r="R32" s="160"/>
      <c r="S32" s="160"/>
      <c r="T32" s="160"/>
      <c r="U32" s="160"/>
      <c r="V32" s="160"/>
      <c r="W32" s="160"/>
      <c r="X32" s="160"/>
    </row>
    <row r="33" spans="1:14" s="59" customFormat="1" ht="42.75" customHeight="1">
      <c r="A33" s="2777" t="s">
        <v>17</v>
      </c>
      <c r="B33" s="2781" t="s">
        <v>11</v>
      </c>
      <c r="C33" s="2792" t="s">
        <v>11</v>
      </c>
      <c r="D33" s="3203" t="s">
        <v>597</v>
      </c>
      <c r="E33" s="2119" t="s">
        <v>598</v>
      </c>
      <c r="F33" s="1248" t="s">
        <v>15</v>
      </c>
      <c r="G33" s="1623">
        <v>15.8</v>
      </c>
      <c r="H33" s="1624">
        <v>15.8</v>
      </c>
      <c r="I33" s="419">
        <v>11</v>
      </c>
      <c r="J33" s="3204" t="s">
        <v>930</v>
      </c>
      <c r="K33" s="2222" t="s">
        <v>484</v>
      </c>
      <c r="L33" s="3233" t="s">
        <v>404</v>
      </c>
      <c r="M33" s="3204" t="s">
        <v>1659</v>
      </c>
      <c r="N33" s="2222"/>
    </row>
    <row r="34" spans="1:14" s="59" customFormat="1" ht="153" customHeight="1">
      <c r="A34" s="2777"/>
      <c r="B34" s="2781"/>
      <c r="C34" s="2792"/>
      <c r="D34" s="3203"/>
      <c r="E34" s="2826"/>
      <c r="F34" s="1285" t="s">
        <v>502</v>
      </c>
      <c r="G34" s="1625"/>
      <c r="H34" s="1624"/>
      <c r="I34" s="419"/>
      <c r="J34" s="3205"/>
      <c r="K34" s="2223"/>
      <c r="L34" s="3234"/>
      <c r="M34" s="3205"/>
      <c r="N34" s="2223"/>
    </row>
    <row r="35" spans="1:14" s="59" customFormat="1" ht="32.25" customHeight="1">
      <c r="A35" s="2777"/>
      <c r="B35" s="2781"/>
      <c r="C35" s="2792"/>
      <c r="D35" s="3203"/>
      <c r="E35" s="2120"/>
      <c r="F35" s="1626" t="s">
        <v>16</v>
      </c>
      <c r="G35" s="1627">
        <f>G33+G34</f>
        <v>15.8</v>
      </c>
      <c r="H35" s="1627">
        <f>H33+H34</f>
        <v>15.8</v>
      </c>
      <c r="I35" s="1627">
        <f>I33+I34</f>
        <v>11</v>
      </c>
      <c r="J35" s="3238"/>
      <c r="K35" s="3239"/>
      <c r="L35" s="3239"/>
      <c r="M35" s="3239"/>
      <c r="N35" s="3240"/>
    </row>
    <row r="36" spans="1:14" s="59" customFormat="1" ht="27.75" customHeight="1">
      <c r="A36" s="2777" t="s">
        <v>17</v>
      </c>
      <c r="B36" s="2781" t="s">
        <v>11</v>
      </c>
      <c r="C36" s="2792" t="s">
        <v>17</v>
      </c>
      <c r="D36" s="3203" t="s">
        <v>117</v>
      </c>
      <c r="E36" s="2119" t="s">
        <v>598</v>
      </c>
      <c r="F36" s="1248" t="s">
        <v>15</v>
      </c>
      <c r="G36" s="1628">
        <v>60</v>
      </c>
      <c r="H36" s="1628">
        <v>60</v>
      </c>
      <c r="I36" s="1629">
        <v>59.3</v>
      </c>
      <c r="J36" s="3203" t="s">
        <v>932</v>
      </c>
      <c r="K36" s="2117" t="s">
        <v>931</v>
      </c>
      <c r="L36" s="3312" t="s">
        <v>947</v>
      </c>
      <c r="M36" s="3203" t="s">
        <v>1660</v>
      </c>
      <c r="N36" s="3284" t="s">
        <v>1661</v>
      </c>
    </row>
    <row r="37" spans="1:14" s="59" customFormat="1" ht="42.75" customHeight="1">
      <c r="A37" s="2777"/>
      <c r="B37" s="2781"/>
      <c r="C37" s="2792"/>
      <c r="D37" s="3203"/>
      <c r="E37" s="2826"/>
      <c r="F37" s="1248" t="s">
        <v>502</v>
      </c>
      <c r="G37" s="1630">
        <v>10.8</v>
      </c>
      <c r="H37" s="1630">
        <v>10.8</v>
      </c>
      <c r="I37" s="1631">
        <v>10.8</v>
      </c>
      <c r="J37" s="3203"/>
      <c r="K37" s="2117"/>
      <c r="L37" s="3312"/>
      <c r="M37" s="3203"/>
      <c r="N37" s="3284"/>
    </row>
    <row r="38" spans="1:14" s="59" customFormat="1" ht="30.75" customHeight="1">
      <c r="A38" s="2777"/>
      <c r="B38" s="2781"/>
      <c r="C38" s="2792"/>
      <c r="D38" s="3203"/>
      <c r="E38" s="2120"/>
      <c r="F38" s="1626" t="s">
        <v>16</v>
      </c>
      <c r="G38" s="1627">
        <f>SUM(G36:G37)</f>
        <v>70.8</v>
      </c>
      <c r="H38" s="1627">
        <f>SUM(H36:H37)</f>
        <v>70.8</v>
      </c>
      <c r="I38" s="1627">
        <f>SUM(I36:I37)</f>
        <v>70.1</v>
      </c>
      <c r="J38" s="3238"/>
      <c r="K38" s="3239"/>
      <c r="L38" s="3239"/>
      <c r="M38" s="3239"/>
      <c r="N38" s="3240"/>
    </row>
    <row r="39" spans="1:14" s="164" customFormat="1" ht="22.5" customHeight="1">
      <c r="A39" s="651" t="s">
        <v>17</v>
      </c>
      <c r="B39" s="652" t="s">
        <v>11</v>
      </c>
      <c r="C39" s="3247" t="s">
        <v>27</v>
      </c>
      <c r="D39" s="3248"/>
      <c r="E39" s="3248"/>
      <c r="F39" s="3249"/>
      <c r="G39" s="1632">
        <f>SUM(G35+G38)</f>
        <v>86.6</v>
      </c>
      <c r="H39" s="1632">
        <f>SUM(H35+H38)</f>
        <v>86.6</v>
      </c>
      <c r="I39" s="1632">
        <f>SUM(I35+I38)</f>
        <v>81.1</v>
      </c>
      <c r="J39" s="3250"/>
      <c r="K39" s="3251"/>
      <c r="L39" s="3251"/>
      <c r="M39" s="3251"/>
      <c r="N39" s="3252"/>
    </row>
    <row r="40" spans="1:14" s="165" customFormat="1" ht="27.75" customHeight="1">
      <c r="A40" s="651" t="s">
        <v>17</v>
      </c>
      <c r="B40" s="652" t="s">
        <v>17</v>
      </c>
      <c r="C40" s="3224" t="s">
        <v>118</v>
      </c>
      <c r="D40" s="3224"/>
      <c r="E40" s="3224"/>
      <c r="F40" s="3224"/>
      <c r="G40" s="3224"/>
      <c r="H40" s="3224"/>
      <c r="I40" s="3224"/>
      <c r="J40" s="3224"/>
      <c r="K40" s="3224"/>
      <c r="L40" s="3224"/>
      <c r="M40" s="3224"/>
      <c r="N40" s="3224"/>
    </row>
    <row r="41" spans="1:14" s="59" customFormat="1" ht="102.75" customHeight="1">
      <c r="A41" s="2777" t="s">
        <v>17</v>
      </c>
      <c r="B41" s="2781" t="s">
        <v>17</v>
      </c>
      <c r="C41" s="2792" t="s">
        <v>11</v>
      </c>
      <c r="D41" s="3203" t="s">
        <v>599</v>
      </c>
      <c r="E41" s="2115" t="s">
        <v>933</v>
      </c>
      <c r="F41" s="1248" t="s">
        <v>15</v>
      </c>
      <c r="G41" s="1633">
        <v>2</v>
      </c>
      <c r="H41" s="1633">
        <v>2</v>
      </c>
      <c r="I41" s="1634">
        <v>2</v>
      </c>
      <c r="J41" s="705" t="s">
        <v>600</v>
      </c>
      <c r="K41" s="675" t="s">
        <v>601</v>
      </c>
      <c r="L41" s="760" t="s">
        <v>601</v>
      </c>
      <c r="M41" s="629" t="s">
        <v>1662</v>
      </c>
      <c r="N41" s="1635"/>
    </row>
    <row r="42" spans="1:14" s="59" customFormat="1" ht="27.75" customHeight="1">
      <c r="A42" s="2777"/>
      <c r="B42" s="2781"/>
      <c r="C42" s="2792"/>
      <c r="D42" s="3203"/>
      <c r="E42" s="2115"/>
      <c r="F42" s="1626" t="s">
        <v>16</v>
      </c>
      <c r="G42" s="1627">
        <f>G41</f>
        <v>2</v>
      </c>
      <c r="H42" s="1627">
        <f>H41</f>
        <v>2</v>
      </c>
      <c r="I42" s="1627">
        <f>I41</f>
        <v>2</v>
      </c>
      <c r="J42" s="3238"/>
      <c r="K42" s="3239"/>
      <c r="L42" s="3239"/>
      <c r="M42" s="3239"/>
      <c r="N42" s="3240"/>
    </row>
    <row r="43" spans="1:14" s="165" customFormat="1" ht="22.5" customHeight="1">
      <c r="A43" s="651" t="s">
        <v>17</v>
      </c>
      <c r="B43" s="652" t="s">
        <v>17</v>
      </c>
      <c r="C43" s="3244" t="s">
        <v>27</v>
      </c>
      <c r="D43" s="3245"/>
      <c r="E43" s="3245"/>
      <c r="F43" s="3246"/>
      <c r="G43" s="1632">
        <f>SUM(G42)</f>
        <v>2</v>
      </c>
      <c r="H43" s="1632">
        <f>SUM(H42)</f>
        <v>2</v>
      </c>
      <c r="I43" s="1632">
        <f>SUM(I42)</f>
        <v>2</v>
      </c>
      <c r="J43" s="3241"/>
      <c r="K43" s="3242"/>
      <c r="L43" s="3242"/>
      <c r="M43" s="3242"/>
      <c r="N43" s="3243"/>
    </row>
    <row r="44" spans="1:14" s="165" customFormat="1" ht="22.5" customHeight="1">
      <c r="A44" s="651" t="s">
        <v>17</v>
      </c>
      <c r="B44" s="652" t="s">
        <v>34</v>
      </c>
      <c r="C44" s="3224" t="s">
        <v>120</v>
      </c>
      <c r="D44" s="3224"/>
      <c r="E44" s="3224"/>
      <c r="F44" s="3224"/>
      <c r="G44" s="3224"/>
      <c r="H44" s="3224"/>
      <c r="I44" s="3224"/>
      <c r="J44" s="3224"/>
      <c r="K44" s="3224"/>
      <c r="L44" s="3224"/>
      <c r="M44" s="3224"/>
      <c r="N44" s="3224"/>
    </row>
    <row r="45" spans="1:17" s="59" customFormat="1" ht="75.75" customHeight="1">
      <c r="A45" s="2777" t="s">
        <v>17</v>
      </c>
      <c r="B45" s="2781" t="s">
        <v>34</v>
      </c>
      <c r="C45" s="2792" t="s">
        <v>11</v>
      </c>
      <c r="D45" s="3203" t="s">
        <v>121</v>
      </c>
      <c r="E45" s="2119" t="s">
        <v>122</v>
      </c>
      <c r="F45" s="3266" t="s">
        <v>15</v>
      </c>
      <c r="G45" s="3226">
        <v>64.2</v>
      </c>
      <c r="H45" s="3235">
        <v>64.2</v>
      </c>
      <c r="I45" s="3236">
        <v>64.2</v>
      </c>
      <c r="J45" s="1636" t="s">
        <v>934</v>
      </c>
      <c r="K45" s="811" t="s">
        <v>404</v>
      </c>
      <c r="L45" s="760" t="s">
        <v>404</v>
      </c>
      <c r="M45" s="1018"/>
      <c r="N45" s="1637"/>
      <c r="O45" s="156"/>
      <c r="P45" s="156"/>
      <c r="Q45" s="156"/>
    </row>
    <row r="46" spans="1:17" s="59" customFormat="1" ht="59.25" customHeight="1">
      <c r="A46" s="2777"/>
      <c r="B46" s="2781"/>
      <c r="C46" s="2792"/>
      <c r="D46" s="3203"/>
      <c r="E46" s="2826"/>
      <c r="F46" s="3267"/>
      <c r="G46" s="3226"/>
      <c r="H46" s="3235"/>
      <c r="I46" s="3237"/>
      <c r="J46" s="1636" t="s">
        <v>935</v>
      </c>
      <c r="K46" s="811" t="s">
        <v>936</v>
      </c>
      <c r="L46" s="760" t="s">
        <v>1663</v>
      </c>
      <c r="M46" s="902"/>
      <c r="N46" s="2463"/>
      <c r="O46" s="156"/>
      <c r="P46" s="156"/>
      <c r="Q46" s="156"/>
    </row>
    <row r="47" spans="1:14" s="59" customFormat="1" ht="36" customHeight="1">
      <c r="A47" s="2777"/>
      <c r="B47" s="2781"/>
      <c r="C47" s="2792"/>
      <c r="D47" s="3203"/>
      <c r="E47" s="2826"/>
      <c r="F47" s="3285" t="s">
        <v>604</v>
      </c>
      <c r="G47" s="3287">
        <v>119.4</v>
      </c>
      <c r="H47" s="3289">
        <v>121.6</v>
      </c>
      <c r="I47" s="2824">
        <v>121.66</v>
      </c>
      <c r="J47" s="1636" t="s">
        <v>937</v>
      </c>
      <c r="K47" s="811" t="s">
        <v>938</v>
      </c>
      <c r="L47" s="760" t="s">
        <v>1664</v>
      </c>
      <c r="M47" s="2858"/>
      <c r="N47" s="3298"/>
    </row>
    <row r="48" spans="1:14" s="59" customFormat="1" ht="62.25" customHeight="1">
      <c r="A48" s="2777"/>
      <c r="B48" s="2781"/>
      <c r="C48" s="2792"/>
      <c r="D48" s="3203"/>
      <c r="E48" s="2826"/>
      <c r="F48" s="3286"/>
      <c r="G48" s="3288"/>
      <c r="H48" s="2834"/>
      <c r="I48" s="2834"/>
      <c r="J48" s="1636" t="s">
        <v>939</v>
      </c>
      <c r="K48" s="811" t="s">
        <v>940</v>
      </c>
      <c r="L48" s="760" t="s">
        <v>1665</v>
      </c>
      <c r="M48" s="3304"/>
      <c r="N48" s="3298"/>
    </row>
    <row r="49" spans="1:14" s="59" customFormat="1" ht="38.25" customHeight="1">
      <c r="A49" s="2777"/>
      <c r="B49" s="2781"/>
      <c r="C49" s="2792"/>
      <c r="D49" s="3203"/>
      <c r="E49" s="2826"/>
      <c r="F49" s="1248" t="s">
        <v>32</v>
      </c>
      <c r="G49" s="1638">
        <v>4</v>
      </c>
      <c r="H49" s="1638">
        <v>4</v>
      </c>
      <c r="I49" s="1639">
        <v>3.5</v>
      </c>
      <c r="J49" s="1636" t="s">
        <v>941</v>
      </c>
      <c r="K49" s="811" t="s">
        <v>484</v>
      </c>
      <c r="L49" s="760" t="s">
        <v>1666</v>
      </c>
      <c r="M49" s="3304"/>
      <c r="N49" s="3298"/>
    </row>
    <row r="50" spans="1:14" s="59" customFormat="1" ht="42" customHeight="1">
      <c r="A50" s="2777"/>
      <c r="B50" s="2781"/>
      <c r="C50" s="2792"/>
      <c r="D50" s="3203"/>
      <c r="E50" s="2826"/>
      <c r="F50" s="1285" t="s">
        <v>361</v>
      </c>
      <c r="G50" s="1640">
        <v>1.2</v>
      </c>
      <c r="H50" s="1640">
        <v>1.2</v>
      </c>
      <c r="I50" s="1629">
        <v>1.2</v>
      </c>
      <c r="J50" s="3254" t="s">
        <v>942</v>
      </c>
      <c r="K50" s="2361" t="s">
        <v>847</v>
      </c>
      <c r="L50" s="2835" t="s">
        <v>1667</v>
      </c>
      <c r="M50" s="3304"/>
      <c r="N50" s="3298"/>
    </row>
    <row r="51" spans="1:14" s="59" customFormat="1" ht="32.25" customHeight="1">
      <c r="A51" s="2777"/>
      <c r="B51" s="2781"/>
      <c r="C51" s="2792"/>
      <c r="D51" s="3203"/>
      <c r="E51" s="2826"/>
      <c r="F51" s="1248" t="s">
        <v>33</v>
      </c>
      <c r="G51" s="1599"/>
      <c r="H51" s="1599">
        <v>0.9</v>
      </c>
      <c r="I51" s="1631">
        <v>0.9</v>
      </c>
      <c r="J51" s="3256"/>
      <c r="K51" s="2358"/>
      <c r="L51" s="2836"/>
      <c r="M51" s="2859"/>
      <c r="N51" s="2464"/>
    </row>
    <row r="52" spans="1:14" s="59" customFormat="1" ht="35.25" customHeight="1">
      <c r="A52" s="2777"/>
      <c r="B52" s="2781"/>
      <c r="C52" s="2792"/>
      <c r="D52" s="3203"/>
      <c r="E52" s="2120"/>
      <c r="F52" s="1626" t="s">
        <v>16</v>
      </c>
      <c r="G52" s="1627">
        <f>SUM(G45:G51)</f>
        <v>188.8</v>
      </c>
      <c r="H52" s="1627">
        <f>SUM(H45:H51)</f>
        <v>191.9</v>
      </c>
      <c r="I52" s="1627">
        <f>SUM(I45:I51)</f>
        <v>191.46</v>
      </c>
      <c r="J52" s="3238"/>
      <c r="K52" s="3239"/>
      <c r="L52" s="3239"/>
      <c r="M52" s="3239"/>
      <c r="N52" s="3240"/>
    </row>
    <row r="53" spans="1:14" s="59" customFormat="1" ht="50.25" customHeight="1">
      <c r="A53" s="2818" t="s">
        <v>17</v>
      </c>
      <c r="B53" s="2820" t="s">
        <v>34</v>
      </c>
      <c r="C53" s="2831" t="s">
        <v>34</v>
      </c>
      <c r="D53" s="3204" t="s">
        <v>123</v>
      </c>
      <c r="E53" s="2119" t="s">
        <v>943</v>
      </c>
      <c r="F53" s="2831" t="s">
        <v>604</v>
      </c>
      <c r="G53" s="2824">
        <v>156.3</v>
      </c>
      <c r="H53" s="2824">
        <v>159.3</v>
      </c>
      <c r="I53" s="2824">
        <v>159.25</v>
      </c>
      <c r="J53" s="902" t="s">
        <v>944</v>
      </c>
      <c r="K53" s="1018" t="s">
        <v>847</v>
      </c>
      <c r="L53" s="1291" t="s">
        <v>1668</v>
      </c>
      <c r="M53" s="902"/>
      <c r="N53" s="3254"/>
    </row>
    <row r="54" spans="1:14" s="59" customFormat="1" ht="48.75" customHeight="1">
      <c r="A54" s="2842"/>
      <c r="B54" s="2843"/>
      <c r="C54" s="2841"/>
      <c r="D54" s="3225"/>
      <c r="E54" s="2826"/>
      <c r="F54" s="2841"/>
      <c r="G54" s="2825"/>
      <c r="H54" s="2825"/>
      <c r="I54" s="2825"/>
      <c r="J54" s="1636" t="s">
        <v>602</v>
      </c>
      <c r="K54" s="1641" t="s">
        <v>549</v>
      </c>
      <c r="L54" s="1642" t="s">
        <v>1669</v>
      </c>
      <c r="M54" s="1636"/>
      <c r="N54" s="3255"/>
    </row>
    <row r="55" spans="1:14" s="59" customFormat="1" ht="46.5" customHeight="1">
      <c r="A55" s="2842"/>
      <c r="B55" s="2843"/>
      <c r="C55" s="2841"/>
      <c r="D55" s="3225"/>
      <c r="E55" s="2826"/>
      <c r="F55" s="2841"/>
      <c r="G55" s="2825"/>
      <c r="H55" s="2825"/>
      <c r="I55" s="2825"/>
      <c r="J55" s="1636" t="s">
        <v>945</v>
      </c>
      <c r="K55" s="1641" t="s">
        <v>947</v>
      </c>
      <c r="L55" s="1642" t="s">
        <v>1670</v>
      </c>
      <c r="M55" s="1636"/>
      <c r="N55" s="3255"/>
    </row>
    <row r="56" spans="1:14" s="59" customFormat="1" ht="61.5" customHeight="1">
      <c r="A56" s="2842"/>
      <c r="B56" s="2843"/>
      <c r="C56" s="2841"/>
      <c r="D56" s="3225"/>
      <c r="E56" s="2826"/>
      <c r="F56" s="2832"/>
      <c r="G56" s="2834"/>
      <c r="H56" s="2834"/>
      <c r="I56" s="2834"/>
      <c r="J56" s="1636" t="s">
        <v>946</v>
      </c>
      <c r="K56" s="1641" t="s">
        <v>948</v>
      </c>
      <c r="L56" s="1643" t="s">
        <v>1671</v>
      </c>
      <c r="M56" s="1636"/>
      <c r="N56" s="3256"/>
    </row>
    <row r="57" spans="1:17" s="59" customFormat="1" ht="28.5" customHeight="1">
      <c r="A57" s="2819"/>
      <c r="B57" s="2821"/>
      <c r="C57" s="2832"/>
      <c r="D57" s="3205"/>
      <c r="E57" s="2120"/>
      <c r="F57" s="1626" t="s">
        <v>16</v>
      </c>
      <c r="G57" s="1627">
        <f>SUM(G53:G56)</f>
        <v>156.3</v>
      </c>
      <c r="H57" s="1627">
        <f>SUM(H53:H53)</f>
        <v>159.3</v>
      </c>
      <c r="I57" s="1627">
        <f>SUM(I53:I53)</f>
        <v>159.25</v>
      </c>
      <c r="J57" s="3238"/>
      <c r="K57" s="3239"/>
      <c r="L57" s="3239"/>
      <c r="M57" s="3239"/>
      <c r="N57" s="3240"/>
      <c r="O57" s="315"/>
      <c r="P57" s="315"/>
      <c r="Q57" s="315"/>
    </row>
    <row r="58" spans="1:17" s="59" customFormat="1" ht="54.75" customHeight="1">
      <c r="A58" s="2777" t="s">
        <v>17</v>
      </c>
      <c r="B58" s="2781" t="s">
        <v>34</v>
      </c>
      <c r="C58" s="2792" t="s">
        <v>19</v>
      </c>
      <c r="D58" s="3203" t="s">
        <v>124</v>
      </c>
      <c r="E58" s="2115" t="s">
        <v>122</v>
      </c>
      <c r="F58" s="2831" t="s">
        <v>33</v>
      </c>
      <c r="G58" s="2824">
        <v>54.3</v>
      </c>
      <c r="H58" s="2824">
        <v>55.4</v>
      </c>
      <c r="I58" s="2824">
        <v>55.35</v>
      </c>
      <c r="J58" s="1636" t="s">
        <v>602</v>
      </c>
      <c r="K58" s="811" t="s">
        <v>172</v>
      </c>
      <c r="L58" s="760" t="s">
        <v>940</v>
      </c>
      <c r="M58" s="3264"/>
      <c r="N58" s="3254" t="s">
        <v>1674</v>
      </c>
      <c r="O58" s="315"/>
      <c r="P58" s="315"/>
      <c r="Q58" s="315"/>
    </row>
    <row r="59" spans="1:17" s="59" customFormat="1" ht="52.5" customHeight="1">
      <c r="A59" s="2777"/>
      <c r="B59" s="2781"/>
      <c r="C59" s="2792"/>
      <c r="D59" s="3203"/>
      <c r="E59" s="2115"/>
      <c r="F59" s="2832"/>
      <c r="G59" s="2834"/>
      <c r="H59" s="2834"/>
      <c r="I59" s="2834"/>
      <c r="J59" s="1636" t="s">
        <v>950</v>
      </c>
      <c r="K59" s="811" t="s">
        <v>104</v>
      </c>
      <c r="L59" s="760" t="s">
        <v>1672</v>
      </c>
      <c r="M59" s="3265"/>
      <c r="N59" s="3255"/>
      <c r="O59" s="156"/>
      <c r="P59" s="156"/>
      <c r="Q59" s="156"/>
    </row>
    <row r="60" spans="1:17" s="59" customFormat="1" ht="72" customHeight="1">
      <c r="A60" s="2777"/>
      <c r="B60" s="2781"/>
      <c r="C60" s="2792"/>
      <c r="D60" s="3203"/>
      <c r="E60" s="2115"/>
      <c r="F60" s="1248" t="s">
        <v>15</v>
      </c>
      <c r="G60" s="1644"/>
      <c r="H60" s="727">
        <v>49.3</v>
      </c>
      <c r="I60" s="727">
        <v>49.3</v>
      </c>
      <c r="J60" s="1636" t="s">
        <v>951</v>
      </c>
      <c r="K60" s="811" t="s">
        <v>949</v>
      </c>
      <c r="L60" s="760" t="s">
        <v>1673</v>
      </c>
      <c r="M60" s="2519"/>
      <c r="N60" s="3256"/>
      <c r="O60" s="315"/>
      <c r="P60" s="315"/>
      <c r="Q60" s="315"/>
    </row>
    <row r="61" spans="1:17" s="59" customFormat="1" ht="28.5" customHeight="1">
      <c r="A61" s="2777"/>
      <c r="B61" s="2781"/>
      <c r="C61" s="2792"/>
      <c r="D61" s="3203"/>
      <c r="E61" s="2115"/>
      <c r="F61" s="1626" t="s">
        <v>16</v>
      </c>
      <c r="G61" s="1627">
        <f>SUM(G58:G60)</f>
        <v>54.3</v>
      </c>
      <c r="H61" s="1627">
        <f>SUM(H58:H60)</f>
        <v>104.69999999999999</v>
      </c>
      <c r="I61" s="1627">
        <f>SUM(I58:I60)</f>
        <v>104.65</v>
      </c>
      <c r="J61" s="3238"/>
      <c r="K61" s="3239"/>
      <c r="L61" s="3239"/>
      <c r="M61" s="3239"/>
      <c r="N61" s="3240"/>
      <c r="O61" s="315"/>
      <c r="P61" s="315"/>
      <c r="Q61" s="315"/>
    </row>
    <row r="62" spans="1:17" s="165" customFormat="1" ht="25.5" customHeight="1">
      <c r="A62" s="651" t="s">
        <v>17</v>
      </c>
      <c r="B62" s="652" t="s">
        <v>34</v>
      </c>
      <c r="C62" s="3244" t="s">
        <v>27</v>
      </c>
      <c r="D62" s="3245"/>
      <c r="E62" s="3245"/>
      <c r="F62" s="3246"/>
      <c r="G62" s="1632">
        <f>SUM(G52+G57+G61)</f>
        <v>399.40000000000003</v>
      </c>
      <c r="H62" s="1632">
        <f>SUM(H52+H57+H61)</f>
        <v>455.90000000000003</v>
      </c>
      <c r="I62" s="1632">
        <f>SUM(I52+I57+I61)</f>
        <v>455.36</v>
      </c>
      <c r="J62" s="3241"/>
      <c r="K62" s="3242"/>
      <c r="L62" s="3242"/>
      <c r="M62" s="3242"/>
      <c r="N62" s="3243"/>
      <c r="O62" s="316"/>
      <c r="P62" s="316"/>
      <c r="Q62" s="316"/>
    </row>
    <row r="63" spans="1:17" s="165" customFormat="1" ht="25.5" customHeight="1">
      <c r="A63" s="651" t="s">
        <v>17</v>
      </c>
      <c r="B63" s="652" t="s">
        <v>19</v>
      </c>
      <c r="C63" s="3224" t="s">
        <v>125</v>
      </c>
      <c r="D63" s="3224"/>
      <c r="E63" s="3224"/>
      <c r="F63" s="3224"/>
      <c r="G63" s="3224"/>
      <c r="H63" s="3224"/>
      <c r="I63" s="3224"/>
      <c r="J63" s="3224"/>
      <c r="K63" s="3224"/>
      <c r="L63" s="3224"/>
      <c r="M63" s="3224"/>
      <c r="N63" s="3224"/>
      <c r="O63" s="316"/>
      <c r="P63" s="316"/>
      <c r="Q63" s="316"/>
    </row>
    <row r="64" spans="1:14" ht="46.5" customHeight="1">
      <c r="A64" s="3258" t="s">
        <v>17</v>
      </c>
      <c r="B64" s="3261" t="s">
        <v>19</v>
      </c>
      <c r="C64" s="3305" t="s">
        <v>11</v>
      </c>
      <c r="D64" s="3253" t="s">
        <v>126</v>
      </c>
      <c r="E64" s="3292" t="s">
        <v>943</v>
      </c>
      <c r="F64" s="3257" t="s">
        <v>33</v>
      </c>
      <c r="G64" s="3290">
        <v>14</v>
      </c>
      <c r="H64" s="3291">
        <v>14.2</v>
      </c>
      <c r="I64" s="3295">
        <v>14.28</v>
      </c>
      <c r="J64" s="1645" t="s">
        <v>952</v>
      </c>
      <c r="K64" s="1646" t="s">
        <v>953</v>
      </c>
      <c r="L64" s="1642" t="s">
        <v>1675</v>
      </c>
      <c r="M64" s="3254"/>
      <c r="N64" s="2463"/>
    </row>
    <row r="65" spans="1:14" ht="46.5" customHeight="1">
      <c r="A65" s="3259"/>
      <c r="B65" s="3262"/>
      <c r="C65" s="3306"/>
      <c r="D65" s="3253"/>
      <c r="E65" s="3292"/>
      <c r="F65" s="3257"/>
      <c r="G65" s="3290"/>
      <c r="H65" s="3291"/>
      <c r="I65" s="3296"/>
      <c r="J65" s="1645" t="s">
        <v>602</v>
      </c>
      <c r="K65" s="1646" t="s">
        <v>70</v>
      </c>
      <c r="L65" s="1642" t="s">
        <v>166</v>
      </c>
      <c r="M65" s="3255"/>
      <c r="N65" s="3298"/>
    </row>
    <row r="66" spans="1:14" ht="46.5" customHeight="1">
      <c r="A66" s="3259"/>
      <c r="B66" s="3262"/>
      <c r="C66" s="3306"/>
      <c r="D66" s="3253"/>
      <c r="E66" s="3292"/>
      <c r="F66" s="3257"/>
      <c r="G66" s="3290"/>
      <c r="H66" s="3291"/>
      <c r="I66" s="3296"/>
      <c r="J66" s="1645" t="s">
        <v>950</v>
      </c>
      <c r="K66" s="1646" t="s">
        <v>955</v>
      </c>
      <c r="L66" s="1642" t="s">
        <v>1676</v>
      </c>
      <c r="M66" s="3255"/>
      <c r="N66" s="3298"/>
    </row>
    <row r="67" spans="1:14" ht="60.75" customHeight="1">
      <c r="A67" s="3259"/>
      <c r="B67" s="3262"/>
      <c r="C67" s="3306"/>
      <c r="D67" s="3253"/>
      <c r="E67" s="3292"/>
      <c r="F67" s="3257"/>
      <c r="G67" s="3290"/>
      <c r="H67" s="3291"/>
      <c r="I67" s="3297"/>
      <c r="J67" s="1645" t="s">
        <v>954</v>
      </c>
      <c r="K67" s="1646" t="s">
        <v>956</v>
      </c>
      <c r="L67" s="1642" t="s">
        <v>1677</v>
      </c>
      <c r="M67" s="3256"/>
      <c r="N67" s="2464"/>
    </row>
    <row r="68" spans="1:14" ht="27" customHeight="1">
      <c r="A68" s="3260"/>
      <c r="B68" s="3263"/>
      <c r="C68" s="3307"/>
      <c r="D68" s="3253"/>
      <c r="E68" s="3292"/>
      <c r="F68" s="1647" t="s">
        <v>16</v>
      </c>
      <c r="G68" s="1648">
        <f>SUM(G64)</f>
        <v>14</v>
      </c>
      <c r="H68" s="1648">
        <f>SUM(H64)</f>
        <v>14.2</v>
      </c>
      <c r="I68" s="1648">
        <f>SUM(I64)</f>
        <v>14.28</v>
      </c>
      <c r="J68" s="3299"/>
      <c r="K68" s="3300"/>
      <c r="L68" s="3300"/>
      <c r="M68" s="3300"/>
      <c r="N68" s="3301"/>
    </row>
    <row r="69" spans="1:17" s="165" customFormat="1" ht="25.5" customHeight="1">
      <c r="A69" s="651" t="s">
        <v>17</v>
      </c>
      <c r="B69" s="652" t="s">
        <v>19</v>
      </c>
      <c r="C69" s="3244" t="s">
        <v>27</v>
      </c>
      <c r="D69" s="3245"/>
      <c r="E69" s="3245"/>
      <c r="F69" s="3246"/>
      <c r="G69" s="1632">
        <f>SUM(G68)</f>
        <v>14</v>
      </c>
      <c r="H69" s="1632">
        <f>SUM(H68)</f>
        <v>14.2</v>
      </c>
      <c r="I69" s="1632">
        <f>SUM(I68)</f>
        <v>14.28</v>
      </c>
      <c r="J69" s="3241"/>
      <c r="K69" s="3242"/>
      <c r="L69" s="3242"/>
      <c r="M69" s="3242"/>
      <c r="N69" s="3243"/>
      <c r="O69" s="316"/>
      <c r="P69" s="316"/>
      <c r="Q69" s="316"/>
    </row>
    <row r="70" spans="1:17" s="165" customFormat="1" ht="25.5" customHeight="1">
      <c r="A70" s="651" t="s">
        <v>17</v>
      </c>
      <c r="B70" s="3271" t="s">
        <v>35</v>
      </c>
      <c r="C70" s="3272"/>
      <c r="D70" s="3272"/>
      <c r="E70" s="3272"/>
      <c r="F70" s="3273"/>
      <c r="G70" s="1649">
        <f>SUM(G39+G43+G62+G69)</f>
        <v>502</v>
      </c>
      <c r="H70" s="1649">
        <f>SUM(H39+H43+H62+H69)</f>
        <v>558.7</v>
      </c>
      <c r="I70" s="1649">
        <f>SUM(I39+I43+I62+I69)</f>
        <v>552.74</v>
      </c>
      <c r="J70" s="3274"/>
      <c r="K70" s="3275"/>
      <c r="L70" s="3275"/>
      <c r="M70" s="3275"/>
      <c r="N70" s="3276"/>
      <c r="O70" s="316"/>
      <c r="P70" s="316"/>
      <c r="Q70" s="316"/>
    </row>
    <row r="71" spans="1:14" s="165" customFormat="1" ht="25.5" customHeight="1">
      <c r="A71" s="651" t="s">
        <v>34</v>
      </c>
      <c r="B71" s="3232" t="s">
        <v>127</v>
      </c>
      <c r="C71" s="3232"/>
      <c r="D71" s="3232"/>
      <c r="E71" s="3232"/>
      <c r="F71" s="3232"/>
      <c r="G71" s="3232"/>
      <c r="H71" s="3232"/>
      <c r="I71" s="3232"/>
      <c r="J71" s="3232"/>
      <c r="K71" s="3232"/>
      <c r="L71" s="3232"/>
      <c r="M71" s="3232"/>
      <c r="N71" s="3232"/>
    </row>
    <row r="72" spans="1:14" s="165" customFormat="1" ht="25.5" customHeight="1">
      <c r="A72" s="651" t="s">
        <v>34</v>
      </c>
      <c r="B72" s="652" t="s">
        <v>11</v>
      </c>
      <c r="C72" s="3224" t="s">
        <v>128</v>
      </c>
      <c r="D72" s="3224"/>
      <c r="E72" s="3224"/>
      <c r="F72" s="3224"/>
      <c r="G72" s="3224"/>
      <c r="H72" s="3224"/>
      <c r="I72" s="3224"/>
      <c r="J72" s="3224"/>
      <c r="K72" s="3224"/>
      <c r="L72" s="3224"/>
      <c r="M72" s="3224"/>
      <c r="N72" s="3224"/>
    </row>
    <row r="73" spans="1:14" s="59" customFormat="1" ht="38.25" customHeight="1">
      <c r="A73" s="2777" t="s">
        <v>34</v>
      </c>
      <c r="B73" s="2781" t="s">
        <v>11</v>
      </c>
      <c r="C73" s="2792" t="s">
        <v>11</v>
      </c>
      <c r="D73" s="3203" t="s">
        <v>129</v>
      </c>
      <c r="E73" s="2119" t="s">
        <v>119</v>
      </c>
      <c r="F73" s="1248" t="s">
        <v>15</v>
      </c>
      <c r="G73" s="1650">
        <v>15</v>
      </c>
      <c r="H73" s="1650">
        <v>4</v>
      </c>
      <c r="I73" s="419">
        <v>0.72</v>
      </c>
      <c r="J73" s="3268" t="s">
        <v>957</v>
      </c>
      <c r="K73" s="3269">
        <v>230</v>
      </c>
      <c r="L73" s="3302">
        <v>5</v>
      </c>
      <c r="M73" s="3254" t="s">
        <v>1678</v>
      </c>
      <c r="N73" s="3204" t="s">
        <v>1679</v>
      </c>
    </row>
    <row r="74" spans="1:17" s="59" customFormat="1" ht="78.75" customHeight="1">
      <c r="A74" s="2777"/>
      <c r="B74" s="2781"/>
      <c r="C74" s="2792"/>
      <c r="D74" s="3203"/>
      <c r="E74" s="2826"/>
      <c r="F74" s="1653" t="s">
        <v>335</v>
      </c>
      <c r="G74" s="1650"/>
      <c r="H74" s="1650"/>
      <c r="I74" s="1631"/>
      <c r="J74" s="3268"/>
      <c r="K74" s="3270"/>
      <c r="L74" s="3303"/>
      <c r="M74" s="3256"/>
      <c r="N74" s="3205"/>
      <c r="O74" s="156"/>
      <c r="P74" s="156"/>
      <c r="Q74" s="156"/>
    </row>
    <row r="75" spans="1:14" s="59" customFormat="1" ht="30" customHeight="1">
      <c r="A75" s="2777"/>
      <c r="B75" s="2781"/>
      <c r="C75" s="2792"/>
      <c r="D75" s="3203"/>
      <c r="E75" s="2120"/>
      <c r="F75" s="1626" t="s">
        <v>16</v>
      </c>
      <c r="G75" s="1627">
        <f>G73+G74</f>
        <v>15</v>
      </c>
      <c r="H75" s="1627">
        <f>H73+H74</f>
        <v>4</v>
      </c>
      <c r="I75" s="1627">
        <f>I73+I74</f>
        <v>0.72</v>
      </c>
      <c r="J75" s="3238"/>
      <c r="K75" s="3239"/>
      <c r="L75" s="3239"/>
      <c r="M75" s="3239"/>
      <c r="N75" s="3240"/>
    </row>
    <row r="76" spans="1:17" s="59" customFormat="1" ht="44.25" customHeight="1">
      <c r="A76" s="2777" t="s">
        <v>34</v>
      </c>
      <c r="B76" s="2781" t="s">
        <v>11</v>
      </c>
      <c r="C76" s="2792" t="s">
        <v>17</v>
      </c>
      <c r="D76" s="3203" t="s">
        <v>130</v>
      </c>
      <c r="E76" s="2119" t="s">
        <v>958</v>
      </c>
      <c r="F76" s="1654" t="s">
        <v>15</v>
      </c>
      <c r="G76" s="727">
        <v>2</v>
      </c>
      <c r="H76" s="727">
        <v>2</v>
      </c>
      <c r="I76" s="727">
        <v>2</v>
      </c>
      <c r="J76" s="1651" t="s">
        <v>959</v>
      </c>
      <c r="K76" s="1652">
        <v>100</v>
      </c>
      <c r="L76" s="1655">
        <v>104</v>
      </c>
      <c r="M76" s="3204" t="s">
        <v>1681</v>
      </c>
      <c r="N76" s="3293" t="s">
        <v>1682</v>
      </c>
      <c r="O76" s="156"/>
      <c r="P76" s="156"/>
      <c r="Q76" s="156"/>
    </row>
    <row r="77" spans="1:17" s="59" customFormat="1" ht="53.25" customHeight="1">
      <c r="A77" s="2777"/>
      <c r="B77" s="2781"/>
      <c r="C77" s="2792"/>
      <c r="D77" s="3203"/>
      <c r="E77" s="2826"/>
      <c r="F77" s="1656" t="s">
        <v>502</v>
      </c>
      <c r="G77" s="1650"/>
      <c r="H77" s="1650"/>
      <c r="I77" s="419"/>
      <c r="J77" s="1651" t="s">
        <v>960</v>
      </c>
      <c r="K77" s="1646" t="s">
        <v>326</v>
      </c>
      <c r="L77" s="760" t="s">
        <v>1680</v>
      </c>
      <c r="M77" s="3205"/>
      <c r="N77" s="3294"/>
      <c r="O77" s="156"/>
      <c r="P77" s="156"/>
      <c r="Q77" s="156"/>
    </row>
    <row r="78" spans="1:14" s="59" customFormat="1" ht="23.25" customHeight="1">
      <c r="A78" s="2777"/>
      <c r="B78" s="2781"/>
      <c r="C78" s="2792"/>
      <c r="D78" s="3203"/>
      <c r="E78" s="2120"/>
      <c r="F78" s="1626" t="s">
        <v>16</v>
      </c>
      <c r="G78" s="1627">
        <f>SUM(G76+G77)</f>
        <v>2</v>
      </c>
      <c r="H78" s="1627">
        <f>SUM(H76+H77)</f>
        <v>2</v>
      </c>
      <c r="I78" s="1627">
        <f>SUM(I76+I77)</f>
        <v>2</v>
      </c>
      <c r="J78" s="3238"/>
      <c r="K78" s="3239"/>
      <c r="L78" s="3239"/>
      <c r="M78" s="3239"/>
      <c r="N78" s="3240"/>
    </row>
    <row r="79" spans="1:17" s="59" customFormat="1" ht="131.25" customHeight="1">
      <c r="A79" s="2777" t="s">
        <v>34</v>
      </c>
      <c r="B79" s="2781" t="s">
        <v>11</v>
      </c>
      <c r="C79" s="2792" t="s">
        <v>34</v>
      </c>
      <c r="D79" s="3203" t="s">
        <v>961</v>
      </c>
      <c r="E79" s="2119" t="s">
        <v>962</v>
      </c>
      <c r="F79" s="1248" t="s">
        <v>15</v>
      </c>
      <c r="G79" s="727">
        <v>6</v>
      </c>
      <c r="H79" s="727">
        <v>6</v>
      </c>
      <c r="I79" s="727">
        <v>3</v>
      </c>
      <c r="J79" s="1651" t="s">
        <v>963</v>
      </c>
      <c r="K79" s="1652">
        <v>9</v>
      </c>
      <c r="L79" s="766">
        <v>9</v>
      </c>
      <c r="M79" s="648" t="s">
        <v>1683</v>
      </c>
      <c r="N79" s="1658" t="s">
        <v>1652</v>
      </c>
      <c r="O79" s="156"/>
      <c r="P79" s="156"/>
      <c r="Q79" s="156"/>
    </row>
    <row r="80" spans="1:14" s="59" customFormat="1" ht="23.25" customHeight="1">
      <c r="A80" s="2777"/>
      <c r="B80" s="2781"/>
      <c r="C80" s="2792"/>
      <c r="D80" s="3203"/>
      <c r="E80" s="2120"/>
      <c r="F80" s="1626" t="s">
        <v>16</v>
      </c>
      <c r="G80" s="1627">
        <f>SUM(G79)</f>
        <v>6</v>
      </c>
      <c r="H80" s="1627">
        <f>SUM(H79)</f>
        <v>6</v>
      </c>
      <c r="I80" s="1627">
        <f>SUM(I79)</f>
        <v>3</v>
      </c>
      <c r="J80" s="3238"/>
      <c r="K80" s="3239"/>
      <c r="L80" s="3239"/>
      <c r="M80" s="3239"/>
      <c r="N80" s="3240"/>
    </row>
    <row r="81" spans="1:14" s="160" customFormat="1" ht="25.5" customHeight="1">
      <c r="A81" s="651" t="s">
        <v>34</v>
      </c>
      <c r="B81" s="652" t="s">
        <v>11</v>
      </c>
      <c r="C81" s="3244" t="s">
        <v>27</v>
      </c>
      <c r="D81" s="3245"/>
      <c r="E81" s="3245"/>
      <c r="F81" s="3246"/>
      <c r="G81" s="1632">
        <f>SUM(G80+G78+G75)</f>
        <v>23</v>
      </c>
      <c r="H81" s="1632">
        <f>SUM(H80+H78+H75)</f>
        <v>12</v>
      </c>
      <c r="I81" s="1632">
        <f>SUM(I80+I78+I75)</f>
        <v>5.72</v>
      </c>
      <c r="J81" s="3241"/>
      <c r="K81" s="3242"/>
      <c r="L81" s="3242"/>
      <c r="M81" s="3242"/>
      <c r="N81" s="3243"/>
    </row>
    <row r="82" spans="1:14" s="160" customFormat="1" ht="25.5" customHeight="1">
      <c r="A82" s="651" t="s">
        <v>34</v>
      </c>
      <c r="B82" s="3271" t="s">
        <v>35</v>
      </c>
      <c r="C82" s="3272"/>
      <c r="D82" s="3272"/>
      <c r="E82" s="3272"/>
      <c r="F82" s="3273"/>
      <c r="G82" s="1649">
        <f>SUM(G81)</f>
        <v>23</v>
      </c>
      <c r="H82" s="1649">
        <f>SUM(H81)</f>
        <v>12</v>
      </c>
      <c r="I82" s="1649">
        <f>SUM(I81)</f>
        <v>5.72</v>
      </c>
      <c r="J82" s="3274"/>
      <c r="K82" s="3275"/>
      <c r="L82" s="3275"/>
      <c r="M82" s="3275"/>
      <c r="N82" s="3276"/>
    </row>
    <row r="83" spans="1:14" s="43" customFormat="1" ht="22.5" customHeight="1">
      <c r="A83" s="3277" t="s">
        <v>45</v>
      </c>
      <c r="B83" s="3278"/>
      <c r="C83" s="3278"/>
      <c r="D83" s="3278"/>
      <c r="E83" s="3278"/>
      <c r="F83" s="3279"/>
      <c r="G83" s="1657">
        <f>SUM(G30+G70+G82)</f>
        <v>1490.5</v>
      </c>
      <c r="H83" s="1657">
        <f>SUM(H30+H70+H82)</f>
        <v>1716</v>
      </c>
      <c r="I83" s="1657">
        <f>SUM(I30+I70+I82)</f>
        <v>1707.66</v>
      </c>
      <c r="J83" s="3280"/>
      <c r="K83" s="3280"/>
      <c r="L83" s="3280"/>
      <c r="M83" s="3280"/>
      <c r="N83" s="3280"/>
    </row>
    <row r="84" ht="12.75">
      <c r="M84" s="74"/>
    </row>
    <row r="85" spans="2:14" ht="15.75" customHeight="1" hidden="1">
      <c r="B85" s="45"/>
      <c r="C85" s="45"/>
      <c r="D85" s="45"/>
      <c r="E85" s="45"/>
      <c r="F85" s="45" t="s">
        <v>15</v>
      </c>
      <c r="G85" s="46" t="e">
        <f>SUM(#REF!+#REF!+G18+#REF!+#REF!+G26+#REF!+G36+G41+G45+G53+G58+G73+#REF!+#REF!+#REF!)</f>
        <v>#REF!</v>
      </c>
      <c r="H85" s="46" t="e">
        <f>SUM(#REF!+#REF!+H18+#REF!+#REF!+H26+#REF!+H36+H41+H45+H53+H58+H73+#REF!+#REF!+#REF!)</f>
        <v>#REF!</v>
      </c>
      <c r="I85" s="46" t="e">
        <f>SUM(#REF!+#REF!+I18+#REF!+#REF!+I26+#REF!+I36+I41+I45+I53+I58+I73+#REF!+#REF!+#REF!)</f>
        <v>#REF!</v>
      </c>
      <c r="J85" s="45"/>
      <c r="K85" s="45"/>
      <c r="L85" s="45"/>
      <c r="M85" s="45"/>
      <c r="N85" s="45"/>
    </row>
    <row r="86" spans="2:14" ht="15.75" customHeight="1" hidden="1">
      <c r="B86" s="47"/>
      <c r="C86" s="47"/>
      <c r="D86" s="47"/>
      <c r="E86" s="47"/>
      <c r="F86" s="47" t="s">
        <v>32</v>
      </c>
      <c r="G86" s="48">
        <f>SUM(G49)</f>
        <v>4</v>
      </c>
      <c r="H86" s="48">
        <f>SUM(H49)</f>
        <v>4</v>
      </c>
      <c r="I86" s="48">
        <f>SUM(I49)</f>
        <v>3.5</v>
      </c>
      <c r="J86" s="47"/>
      <c r="K86" s="47"/>
      <c r="L86" s="47"/>
      <c r="M86" s="47"/>
      <c r="N86" s="47"/>
    </row>
    <row r="87" spans="2:14" ht="15.75" customHeight="1" hidden="1">
      <c r="B87" s="47"/>
      <c r="C87" s="47"/>
      <c r="D87" s="47"/>
      <c r="E87" s="47"/>
      <c r="F87" s="47" t="s">
        <v>38</v>
      </c>
      <c r="G87" s="48" t="e">
        <f>SUM(G13+#REF!)</f>
        <v>#REF!</v>
      </c>
      <c r="H87" s="48" t="e">
        <f>SUM(H13+#REF!)</f>
        <v>#REF!</v>
      </c>
      <c r="I87" s="48" t="e">
        <f>SUM(I13+#REF!)</f>
        <v>#REF!</v>
      </c>
      <c r="J87" s="47"/>
      <c r="K87" s="47"/>
      <c r="L87" s="47"/>
      <c r="M87" s="3281"/>
      <c r="N87" s="47"/>
    </row>
    <row r="88" spans="6:13" ht="15.75" customHeight="1" hidden="1">
      <c r="F88" s="50" t="s">
        <v>69</v>
      </c>
      <c r="G88" s="25" t="e">
        <f>SUM(#REF!+#REF!+G64)</f>
        <v>#REF!</v>
      </c>
      <c r="H88" s="25" t="e">
        <f>SUM(#REF!+#REF!+H64)</f>
        <v>#REF!</v>
      </c>
      <c r="I88" s="25" t="e">
        <f>SUM(#REF!+#REF!+I64)</f>
        <v>#REF!</v>
      </c>
      <c r="M88" s="3282"/>
    </row>
    <row r="89" spans="6:13" ht="15.75" customHeight="1" hidden="1">
      <c r="F89" s="50" t="s">
        <v>33</v>
      </c>
      <c r="G89" s="25" t="e">
        <f>SUM(G23+#REF!+G47+#REF!+G59)</f>
        <v>#REF!</v>
      </c>
      <c r="H89" s="25" t="e">
        <f>SUM(H23+#REF!+H47+#REF!+H59)</f>
        <v>#REF!</v>
      </c>
      <c r="I89" s="25" t="e">
        <f>SUM(I23+#REF!+I47+#REF!+I59)</f>
        <v>#REF!</v>
      </c>
      <c r="M89" s="3282"/>
    </row>
    <row r="90" spans="6:13" ht="15.75" customHeight="1" hidden="1">
      <c r="F90" s="50" t="s">
        <v>61</v>
      </c>
      <c r="G90" s="25">
        <f>SUM(G24)</f>
        <v>51.9</v>
      </c>
      <c r="H90" s="25">
        <f>SUM(H24)</f>
        <v>56.2</v>
      </c>
      <c r="I90" s="25">
        <f>SUM(I24)</f>
        <v>56.2</v>
      </c>
      <c r="M90" s="3282"/>
    </row>
    <row r="91" spans="6:13" ht="15.75" customHeight="1" hidden="1">
      <c r="F91" s="50" t="s">
        <v>22</v>
      </c>
      <c r="G91" s="25" t="e">
        <f>SUM(#REF!+G74)</f>
        <v>#REF!</v>
      </c>
      <c r="H91" s="25" t="e">
        <f>SUM(#REF!+H74)</f>
        <v>#REF!</v>
      </c>
      <c r="I91" s="25" t="e">
        <f>SUM(#REF!+I74)</f>
        <v>#REF!</v>
      </c>
      <c r="M91" s="3283"/>
    </row>
    <row r="92" spans="6:13" ht="15.75" customHeight="1" hidden="1">
      <c r="F92" s="50" t="s">
        <v>46</v>
      </c>
      <c r="G92" s="25" t="e">
        <f>SUM(G85:G91)</f>
        <v>#REF!</v>
      </c>
      <c r="H92" s="25" t="e">
        <f>SUM(H85:H91)</f>
        <v>#REF!</v>
      </c>
      <c r="I92" s="25" t="e">
        <f>SUM(I85:I91)</f>
        <v>#REF!</v>
      </c>
      <c r="M92" s="74"/>
    </row>
    <row r="93" ht="12.75">
      <c r="M93" s="74"/>
    </row>
    <row r="94" ht="12.75">
      <c r="M94" s="74"/>
    </row>
    <row r="95" ht="12.75">
      <c r="M95" s="74"/>
    </row>
    <row r="97" ht="15.75">
      <c r="M97" s="45"/>
    </row>
    <row r="98" ht="15.75">
      <c r="M98" s="47"/>
    </row>
    <row r="99" ht="12.75" customHeight="1">
      <c r="M99" s="47"/>
    </row>
    <row r="100" ht="12.75" customHeight="1">
      <c r="M100" s="47"/>
    </row>
    <row r="101" ht="15.75">
      <c r="M101" s="47"/>
    </row>
    <row r="102" ht="12.75" customHeight="1"/>
    <row r="103" ht="12.75" customHeight="1"/>
  </sheetData>
  <sheetProtection/>
  <mergeCells count="194">
    <mergeCell ref="L15:L16"/>
    <mergeCell ref="M15:M16"/>
    <mergeCell ref="N15:N16"/>
    <mergeCell ref="J17:N17"/>
    <mergeCell ref="J15:J16"/>
    <mergeCell ref="L36:L37"/>
    <mergeCell ref="K15:K16"/>
    <mergeCell ref="M18:M19"/>
    <mergeCell ref="N18:N19"/>
    <mergeCell ref="J28:N28"/>
    <mergeCell ref="J38:N38"/>
    <mergeCell ref="J36:J37"/>
    <mergeCell ref="N33:N34"/>
    <mergeCell ref="J35:N35"/>
    <mergeCell ref="M33:M34"/>
    <mergeCell ref="C64:C68"/>
    <mergeCell ref="J50:J51"/>
    <mergeCell ref="L50:L51"/>
    <mergeCell ref="K50:K51"/>
    <mergeCell ref="N46:N51"/>
    <mergeCell ref="M47:M51"/>
    <mergeCell ref="K36:K37"/>
    <mergeCell ref="A15:A17"/>
    <mergeCell ref="B15:B17"/>
    <mergeCell ref="C15:C17"/>
    <mergeCell ref="D15:D17"/>
    <mergeCell ref="E15:E17"/>
    <mergeCell ref="B41:B42"/>
    <mergeCell ref="C41:C42"/>
    <mergeCell ref="D41:D42"/>
    <mergeCell ref="A53:A57"/>
    <mergeCell ref="J80:N80"/>
    <mergeCell ref="I64:I67"/>
    <mergeCell ref="M64:M67"/>
    <mergeCell ref="N64:N67"/>
    <mergeCell ref="J68:N68"/>
    <mergeCell ref="M73:M74"/>
    <mergeCell ref="L73:L74"/>
    <mergeCell ref="J69:N69"/>
    <mergeCell ref="B71:N71"/>
    <mergeCell ref="J78:N78"/>
    <mergeCell ref="M76:M77"/>
    <mergeCell ref="G64:G67"/>
    <mergeCell ref="H64:H67"/>
    <mergeCell ref="C72:N72"/>
    <mergeCell ref="J62:N62"/>
    <mergeCell ref="E64:E68"/>
    <mergeCell ref="B70:F70"/>
    <mergeCell ref="N76:N77"/>
    <mergeCell ref="F53:F56"/>
    <mergeCell ref="G53:G56"/>
    <mergeCell ref="H53:H56"/>
    <mergeCell ref="I53:I56"/>
    <mergeCell ref="J61:N61"/>
    <mergeCell ref="J70:N70"/>
    <mergeCell ref="N58:N60"/>
    <mergeCell ref="C69:F69"/>
    <mergeCell ref="A79:A80"/>
    <mergeCell ref="B79:B80"/>
    <mergeCell ref="C79:C80"/>
    <mergeCell ref="M8:M10"/>
    <mergeCell ref="M87:M91"/>
    <mergeCell ref="N36:N37"/>
    <mergeCell ref="F47:F48"/>
    <mergeCell ref="G47:G48"/>
    <mergeCell ref="H47:H48"/>
    <mergeCell ref="I47:I48"/>
    <mergeCell ref="C81:F81"/>
    <mergeCell ref="J81:N81"/>
    <mergeCell ref="B82:F82"/>
    <mergeCell ref="J82:N82"/>
    <mergeCell ref="A83:F83"/>
    <mergeCell ref="J83:N83"/>
    <mergeCell ref="A76:A78"/>
    <mergeCell ref="B76:B78"/>
    <mergeCell ref="C76:C78"/>
    <mergeCell ref="D76:D78"/>
    <mergeCell ref="E76:E78"/>
    <mergeCell ref="A73:A75"/>
    <mergeCell ref="D79:D80"/>
    <mergeCell ref="E79:E80"/>
    <mergeCell ref="N73:N74"/>
    <mergeCell ref="J75:N75"/>
    <mergeCell ref="B73:B75"/>
    <mergeCell ref="C73:C75"/>
    <mergeCell ref="D73:D75"/>
    <mergeCell ref="E73:E75"/>
    <mergeCell ref="J73:J74"/>
    <mergeCell ref="K73:K74"/>
    <mergeCell ref="A45:A52"/>
    <mergeCell ref="B45:B52"/>
    <mergeCell ref="F58:F59"/>
    <mergeCell ref="G58:G59"/>
    <mergeCell ref="H58:H59"/>
    <mergeCell ref="I58:I59"/>
    <mergeCell ref="D45:D52"/>
    <mergeCell ref="F45:F46"/>
    <mergeCell ref="E45:E52"/>
    <mergeCell ref="C45:C52"/>
    <mergeCell ref="A58:A61"/>
    <mergeCell ref="B58:B61"/>
    <mergeCell ref="C58:C61"/>
    <mergeCell ref="D58:D61"/>
    <mergeCell ref="E58:E61"/>
    <mergeCell ref="F64:F67"/>
    <mergeCell ref="A64:A68"/>
    <mergeCell ref="B64:B68"/>
    <mergeCell ref="C63:N63"/>
    <mergeCell ref="M58:M60"/>
    <mergeCell ref="J42:N42"/>
    <mergeCell ref="J43:N43"/>
    <mergeCell ref="C43:F43"/>
    <mergeCell ref="C39:F39"/>
    <mergeCell ref="J39:N39"/>
    <mergeCell ref="D64:D68"/>
    <mergeCell ref="J57:N57"/>
    <mergeCell ref="C62:F62"/>
    <mergeCell ref="N53:N56"/>
    <mergeCell ref="J52:N52"/>
    <mergeCell ref="H45:H46"/>
    <mergeCell ref="I45:I46"/>
    <mergeCell ref="C40:N40"/>
    <mergeCell ref="C44:N44"/>
    <mergeCell ref="A36:A38"/>
    <mergeCell ref="B36:B38"/>
    <mergeCell ref="C36:C38"/>
    <mergeCell ref="D36:D38"/>
    <mergeCell ref="E36:E38"/>
    <mergeCell ref="E41:E42"/>
    <mergeCell ref="A41:A42"/>
    <mergeCell ref="A23:A28"/>
    <mergeCell ref="B23:B28"/>
    <mergeCell ref="C23:C28"/>
    <mergeCell ref="D23:D28"/>
    <mergeCell ref="E23:E28"/>
    <mergeCell ref="B31:N31"/>
    <mergeCell ref="C32:N32"/>
    <mergeCell ref="K33:K34"/>
    <mergeCell ref="L33:L34"/>
    <mergeCell ref="K24:K26"/>
    <mergeCell ref="L24:L26"/>
    <mergeCell ref="C21:F21"/>
    <mergeCell ref="J21:N21"/>
    <mergeCell ref="C22:N22"/>
    <mergeCell ref="B53:B57"/>
    <mergeCell ref="C53:C57"/>
    <mergeCell ref="D53:D57"/>
    <mergeCell ref="E53:E57"/>
    <mergeCell ref="G45:G46"/>
    <mergeCell ref="J29:N29"/>
    <mergeCell ref="B30:F30"/>
    <mergeCell ref="J30:N30"/>
    <mergeCell ref="A18:A20"/>
    <mergeCell ref="B18:B20"/>
    <mergeCell ref="C18:C20"/>
    <mergeCell ref="D18:D20"/>
    <mergeCell ref="E18:E20"/>
    <mergeCell ref="N23:N27"/>
    <mergeCell ref="J24:J26"/>
    <mergeCell ref="J20:N20"/>
    <mergeCell ref="M23:M27"/>
    <mergeCell ref="A33:A35"/>
    <mergeCell ref="B33:B35"/>
    <mergeCell ref="B11:N11"/>
    <mergeCell ref="C12:N12"/>
    <mergeCell ref="A13:A14"/>
    <mergeCell ref="B13:B14"/>
    <mergeCell ref="C13:C14"/>
    <mergeCell ref="C29:F29"/>
    <mergeCell ref="E13:E14"/>
    <mergeCell ref="J14:N14"/>
    <mergeCell ref="N8:N10"/>
    <mergeCell ref="G9:G10"/>
    <mergeCell ref="H9:H10"/>
    <mergeCell ref="I9:I10"/>
    <mergeCell ref="J9:J10"/>
    <mergeCell ref="K9:K10"/>
    <mergeCell ref="L9:L10"/>
    <mergeCell ref="A8:A10"/>
    <mergeCell ref="B8:B10"/>
    <mergeCell ref="C8:C10"/>
    <mergeCell ref="D8:D10"/>
    <mergeCell ref="E8:E10"/>
    <mergeCell ref="F8:F10"/>
    <mergeCell ref="C33:C35"/>
    <mergeCell ref="D33:D35"/>
    <mergeCell ref="E33:E35"/>
    <mergeCell ref="J33:J34"/>
    <mergeCell ref="M36:M37"/>
    <mergeCell ref="D5:N5"/>
    <mergeCell ref="D6:N6"/>
    <mergeCell ref="G8:I8"/>
    <mergeCell ref="J8:L8"/>
    <mergeCell ref="D13:D14"/>
  </mergeCells>
  <printOptions/>
  <pageMargins left="0" right="0" top="0.1968503937007874" bottom="0" header="0.31496062992125984"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Rasa Macienė</dc:creator>
  <cp:keywords/>
  <dc:description/>
  <cp:lastModifiedBy>Rasa Macienė</cp:lastModifiedBy>
  <cp:lastPrinted>2018-03-20T13:39:02Z</cp:lastPrinted>
  <dcterms:created xsi:type="dcterms:W3CDTF">2016-01-20T07:22:53Z</dcterms:created>
  <dcterms:modified xsi:type="dcterms:W3CDTF">2018-05-07T11:39:07Z</dcterms:modified>
  <cp:category/>
  <cp:version/>
  <cp:contentType/>
  <cp:contentStatus/>
</cp:coreProperties>
</file>